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1.xml" ContentType="application/vnd.openxmlformats-officedocument.drawing+xml"/>
  <Override PartName="/xl/tables/table1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4dd231500e4850f3/Bureaublad/"/>
    </mc:Choice>
  </mc:AlternateContent>
  <xr:revisionPtr revIDLastSave="13" documentId="8_{F2D47AB8-E01D-4791-B4CC-A5505B944173}" xr6:coauthVersionLast="47" xr6:coauthVersionMax="47" xr10:uidLastSave="{57AA631C-26F4-4A56-BCDC-CDC9AF042D2C}"/>
  <bookViews>
    <workbookView xWindow="-108" yWindow="-108" windowWidth="23256" windowHeight="12456" activeTab="11" xr2:uid="{07064CE5-8060-4F92-ADA5-5025D6D4556C}"/>
  </bookViews>
  <sheets>
    <sheet name="Welkom" sheetId="19" r:id="rId1"/>
    <sheet name="Teams" sheetId="1" r:id="rId2"/>
    <sheet name="Goed" sheetId="2" r:id="rId3"/>
    <sheet name="IN" sheetId="13" r:id="rId4"/>
    <sheet name="UIT" sheetId="14" r:id="rId5"/>
    <sheet name="Tijd1" sheetId="29" state="hidden" r:id="rId6"/>
    <sheet name="Tijd2" sheetId="35" state="hidden" r:id="rId7"/>
    <sheet name="Tijd3" sheetId="34" state="hidden" r:id="rId8"/>
    <sheet name="Finish" sheetId="20" r:id="rId9"/>
    <sheet name="Totaal" sheetId="10" r:id="rId10"/>
    <sheet name="Uitslag" sheetId="32" r:id="rId11"/>
    <sheet name="Statistiek" sheetId="21" r:id="rId12"/>
  </sheets>
  <definedNames>
    <definedName name="_xlnm._FilterDatabase" localSheetId="3" hidden="1">IN!$A$3:$A$153</definedName>
    <definedName name="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" i="21" l="1"/>
  <c r="U5" i="21"/>
  <c r="V5" i="21"/>
  <c r="T6" i="21"/>
  <c r="U6" i="21"/>
  <c r="V6" i="21"/>
  <c r="T7" i="21"/>
  <c r="U7" i="21"/>
  <c r="V7" i="21"/>
  <c r="T8" i="21"/>
  <c r="U8" i="21"/>
  <c r="V8" i="21"/>
  <c r="T9" i="21"/>
  <c r="U9" i="21"/>
  <c r="V9" i="21"/>
  <c r="T10" i="21"/>
  <c r="U10" i="21"/>
  <c r="V10" i="21"/>
  <c r="T11" i="21"/>
  <c r="U11" i="21"/>
  <c r="V11" i="21"/>
  <c r="T12" i="21"/>
  <c r="U12" i="21"/>
  <c r="V12" i="21"/>
  <c r="T13" i="21"/>
  <c r="U13" i="21"/>
  <c r="V13" i="21"/>
  <c r="T14" i="21"/>
  <c r="U14" i="21"/>
  <c r="V14" i="21"/>
  <c r="T15" i="21"/>
  <c r="U15" i="21"/>
  <c r="V15" i="21"/>
  <c r="T16" i="21"/>
  <c r="U16" i="21"/>
  <c r="V16" i="21"/>
  <c r="T17" i="21"/>
  <c r="U17" i="21"/>
  <c r="V17" i="21"/>
  <c r="T18" i="21"/>
  <c r="U18" i="21"/>
  <c r="V18" i="21"/>
  <c r="T19" i="21"/>
  <c r="U19" i="21"/>
  <c r="V19" i="21"/>
  <c r="T20" i="21"/>
  <c r="U20" i="21"/>
  <c r="V20" i="21"/>
  <c r="T21" i="21"/>
  <c r="U21" i="21"/>
  <c r="V21" i="21"/>
  <c r="T22" i="21"/>
  <c r="U22" i="21"/>
  <c r="V22" i="21"/>
  <c r="T23" i="21"/>
  <c r="U23" i="21"/>
  <c r="V23" i="21"/>
  <c r="T24" i="21"/>
  <c r="U24" i="21"/>
  <c r="V24" i="21"/>
  <c r="T25" i="21"/>
  <c r="U25" i="21"/>
  <c r="V25" i="21"/>
  <c r="T26" i="21"/>
  <c r="U26" i="21"/>
  <c r="V26" i="21"/>
  <c r="T27" i="21"/>
  <c r="U27" i="21"/>
  <c r="V27" i="21"/>
  <c r="T28" i="21"/>
  <c r="U28" i="21"/>
  <c r="V28" i="21"/>
  <c r="T29" i="21"/>
  <c r="U29" i="21"/>
  <c r="V29" i="21"/>
  <c r="T30" i="21"/>
  <c r="U30" i="21"/>
  <c r="V30" i="21"/>
  <c r="T31" i="21"/>
  <c r="U31" i="21"/>
  <c r="V31" i="21"/>
  <c r="T32" i="21"/>
  <c r="U32" i="21"/>
  <c r="V32" i="21"/>
  <c r="T33" i="21"/>
  <c r="U33" i="21"/>
  <c r="V33" i="21"/>
  <c r="T34" i="21"/>
  <c r="U34" i="21"/>
  <c r="V34" i="21"/>
  <c r="T35" i="21"/>
  <c r="U35" i="21"/>
  <c r="V35" i="21"/>
  <c r="T36" i="21"/>
  <c r="U36" i="21"/>
  <c r="V36" i="21"/>
  <c r="T37" i="21"/>
  <c r="U37" i="21"/>
  <c r="V37" i="21"/>
  <c r="T38" i="21"/>
  <c r="U38" i="21"/>
  <c r="V38" i="21"/>
  <c r="T39" i="21"/>
  <c r="U39" i="21"/>
  <c r="V39" i="21"/>
  <c r="T40" i="21"/>
  <c r="U40" i="21"/>
  <c r="V40" i="21"/>
  <c r="T41" i="21"/>
  <c r="U41" i="21"/>
  <c r="V41" i="21"/>
  <c r="T42" i="21"/>
  <c r="U42" i="21"/>
  <c r="V42" i="21"/>
  <c r="T43" i="21"/>
  <c r="U43" i="21"/>
  <c r="V43" i="21"/>
  <c r="T44" i="21"/>
  <c r="U44" i="21"/>
  <c r="V44" i="21"/>
  <c r="T45" i="21"/>
  <c r="U45" i="21"/>
  <c r="V45" i="21"/>
  <c r="T46" i="21"/>
  <c r="U46" i="21"/>
  <c r="V46" i="21"/>
  <c r="T47" i="21"/>
  <c r="U47" i="21"/>
  <c r="V47" i="21"/>
  <c r="T48" i="21"/>
  <c r="U48" i="21"/>
  <c r="V48" i="21"/>
  <c r="T49" i="21"/>
  <c r="U49" i="21"/>
  <c r="V49" i="21"/>
  <c r="T50" i="21"/>
  <c r="U50" i="21"/>
  <c r="V50" i="21"/>
  <c r="T51" i="21"/>
  <c r="U51" i="21"/>
  <c r="V51" i="21"/>
  <c r="T52" i="21"/>
  <c r="U52" i="21"/>
  <c r="V52" i="21"/>
  <c r="T53" i="21"/>
  <c r="U53" i="21"/>
  <c r="V53" i="21"/>
  <c r="T54" i="21"/>
  <c r="U54" i="21"/>
  <c r="V54" i="21"/>
  <c r="T55" i="21"/>
  <c r="U55" i="21"/>
  <c r="V55" i="21"/>
  <c r="T56" i="21"/>
  <c r="U56" i="21"/>
  <c r="V56" i="21"/>
  <c r="T57" i="21"/>
  <c r="U57" i="21"/>
  <c r="V57" i="21"/>
  <c r="T58" i="21"/>
  <c r="U58" i="21"/>
  <c r="V58" i="21"/>
  <c r="T59" i="21"/>
  <c r="U59" i="21"/>
  <c r="V59" i="21"/>
  <c r="T60" i="21"/>
  <c r="U60" i="21"/>
  <c r="V60" i="21"/>
  <c r="T61" i="21"/>
  <c r="U61" i="21"/>
  <c r="V61" i="21"/>
  <c r="T62" i="21"/>
  <c r="U62" i="21"/>
  <c r="V62" i="21"/>
  <c r="T63" i="21"/>
  <c r="U63" i="21"/>
  <c r="V63" i="21"/>
  <c r="T64" i="21"/>
  <c r="U64" i="21"/>
  <c r="V64" i="21"/>
  <c r="T65" i="21"/>
  <c r="U65" i="21"/>
  <c r="V65" i="21"/>
  <c r="T66" i="21"/>
  <c r="U66" i="21"/>
  <c r="V66" i="21"/>
  <c r="T67" i="21"/>
  <c r="U67" i="21"/>
  <c r="V67" i="21"/>
  <c r="T68" i="21"/>
  <c r="U68" i="21"/>
  <c r="V68" i="21"/>
  <c r="T69" i="21"/>
  <c r="U69" i="21"/>
  <c r="V69" i="21"/>
  <c r="T70" i="21"/>
  <c r="U70" i="21"/>
  <c r="V70" i="21"/>
  <c r="T71" i="21"/>
  <c r="U71" i="21"/>
  <c r="V71" i="21"/>
  <c r="T72" i="21"/>
  <c r="U72" i="21"/>
  <c r="V72" i="21"/>
  <c r="T73" i="21"/>
  <c r="U73" i="21"/>
  <c r="V73" i="21"/>
  <c r="T74" i="21"/>
  <c r="U74" i="21"/>
  <c r="V74" i="21"/>
  <c r="T75" i="21"/>
  <c r="U75" i="21"/>
  <c r="V75" i="21"/>
  <c r="T76" i="21"/>
  <c r="U76" i="21"/>
  <c r="V76" i="21"/>
  <c r="T77" i="21"/>
  <c r="U77" i="21"/>
  <c r="V77" i="21"/>
  <c r="T78" i="21"/>
  <c r="U78" i="21"/>
  <c r="V78" i="21"/>
  <c r="T79" i="21"/>
  <c r="U79" i="21"/>
  <c r="V79" i="21"/>
  <c r="T80" i="21"/>
  <c r="U80" i="21"/>
  <c r="V80" i="21"/>
  <c r="T81" i="21"/>
  <c r="U81" i="21"/>
  <c r="V81" i="21"/>
  <c r="T82" i="21"/>
  <c r="U82" i="21"/>
  <c r="V82" i="21"/>
  <c r="T83" i="21"/>
  <c r="U83" i="21"/>
  <c r="V83" i="21"/>
  <c r="T84" i="21"/>
  <c r="U84" i="21"/>
  <c r="V84" i="21"/>
  <c r="T85" i="21"/>
  <c r="U85" i="21"/>
  <c r="V85" i="21"/>
  <c r="T86" i="21"/>
  <c r="U86" i="21"/>
  <c r="V86" i="21"/>
  <c r="T87" i="21"/>
  <c r="U87" i="21"/>
  <c r="V87" i="21"/>
  <c r="T88" i="21"/>
  <c r="U88" i="21"/>
  <c r="V88" i="21"/>
  <c r="T89" i="21"/>
  <c r="U89" i="21"/>
  <c r="V89" i="21"/>
  <c r="T90" i="21"/>
  <c r="U90" i="21"/>
  <c r="V90" i="21"/>
  <c r="T91" i="21"/>
  <c r="U91" i="21"/>
  <c r="V91" i="21"/>
  <c r="T92" i="21"/>
  <c r="U92" i="21"/>
  <c r="V92" i="21"/>
  <c r="T93" i="21"/>
  <c r="U93" i="21"/>
  <c r="V93" i="21"/>
  <c r="T94" i="21"/>
  <c r="U94" i="21"/>
  <c r="V94" i="21"/>
  <c r="T95" i="21"/>
  <c r="U95" i="21"/>
  <c r="V95" i="21"/>
  <c r="T96" i="21"/>
  <c r="U96" i="21"/>
  <c r="V96" i="21"/>
  <c r="T97" i="21"/>
  <c r="U97" i="21"/>
  <c r="V97" i="21"/>
  <c r="T98" i="21"/>
  <c r="U98" i="21"/>
  <c r="V98" i="21"/>
  <c r="T99" i="21"/>
  <c r="U99" i="21"/>
  <c r="V99" i="21"/>
  <c r="T100" i="21"/>
  <c r="U100" i="21"/>
  <c r="V100" i="21"/>
  <c r="T101" i="21"/>
  <c r="U101" i="21"/>
  <c r="V101" i="21"/>
  <c r="T102" i="21"/>
  <c r="U102" i="21"/>
  <c r="V102" i="21"/>
  <c r="T103" i="21"/>
  <c r="U103" i="21"/>
  <c r="V103" i="21"/>
  <c r="T104" i="21"/>
  <c r="U104" i="21"/>
  <c r="V104" i="21"/>
  <c r="T105" i="21"/>
  <c r="U105" i="21"/>
  <c r="V105" i="21"/>
  <c r="T106" i="21"/>
  <c r="U106" i="21"/>
  <c r="V106" i="21"/>
  <c r="T107" i="21"/>
  <c r="U107" i="21"/>
  <c r="V107" i="21"/>
  <c r="T108" i="21"/>
  <c r="U108" i="21"/>
  <c r="V108" i="21"/>
  <c r="T109" i="21"/>
  <c r="U109" i="21"/>
  <c r="V109" i="21"/>
  <c r="T110" i="21"/>
  <c r="U110" i="21"/>
  <c r="V110" i="21"/>
  <c r="T111" i="21"/>
  <c r="U111" i="21"/>
  <c r="V111" i="21"/>
  <c r="T112" i="21"/>
  <c r="U112" i="21"/>
  <c r="V112" i="21"/>
  <c r="T113" i="21"/>
  <c r="U113" i="21"/>
  <c r="V113" i="21"/>
  <c r="T114" i="21"/>
  <c r="U114" i="21"/>
  <c r="V114" i="21"/>
  <c r="T115" i="21"/>
  <c r="U115" i="21"/>
  <c r="V115" i="21"/>
  <c r="T116" i="21"/>
  <c r="U116" i="21"/>
  <c r="V116" i="21"/>
  <c r="T117" i="21"/>
  <c r="U117" i="21"/>
  <c r="V117" i="21"/>
  <c r="T118" i="21"/>
  <c r="U118" i="21"/>
  <c r="V118" i="21"/>
  <c r="T119" i="21"/>
  <c r="U119" i="21"/>
  <c r="V119" i="21"/>
  <c r="T120" i="21"/>
  <c r="U120" i="21"/>
  <c r="V120" i="21"/>
  <c r="T121" i="21"/>
  <c r="U121" i="21"/>
  <c r="V121" i="21"/>
  <c r="T122" i="21"/>
  <c r="U122" i="21"/>
  <c r="V122" i="21"/>
  <c r="T123" i="21"/>
  <c r="U123" i="21"/>
  <c r="V123" i="21"/>
  <c r="T124" i="21"/>
  <c r="U124" i="21"/>
  <c r="V124" i="21"/>
  <c r="T125" i="21"/>
  <c r="U125" i="21"/>
  <c r="V125" i="21"/>
  <c r="T126" i="21"/>
  <c r="U126" i="21"/>
  <c r="V126" i="21"/>
  <c r="T127" i="21"/>
  <c r="U127" i="21"/>
  <c r="V127" i="21"/>
  <c r="T128" i="21"/>
  <c r="U128" i="21"/>
  <c r="V128" i="21"/>
  <c r="T129" i="21"/>
  <c r="U129" i="21"/>
  <c r="V129" i="21"/>
  <c r="T130" i="21"/>
  <c r="U130" i="21"/>
  <c r="V130" i="21"/>
  <c r="V4" i="21"/>
  <c r="T4" i="21"/>
  <c r="U4" i="21"/>
  <c r="C131" i="21"/>
  <c r="D131" i="21"/>
  <c r="E131" i="21"/>
  <c r="F131" i="21"/>
  <c r="G131" i="21"/>
  <c r="H131" i="21"/>
  <c r="I131" i="21"/>
  <c r="J131" i="21"/>
  <c r="K131" i="21"/>
  <c r="L131" i="21"/>
  <c r="M131" i="21"/>
  <c r="C132" i="21"/>
  <c r="D132" i="21"/>
  <c r="E132" i="21"/>
  <c r="F132" i="21"/>
  <c r="G132" i="21"/>
  <c r="H132" i="21"/>
  <c r="I132" i="21"/>
  <c r="J132" i="21"/>
  <c r="K132" i="21"/>
  <c r="L132" i="21"/>
  <c r="M132" i="21"/>
  <c r="C133" i="21"/>
  <c r="D133" i="21"/>
  <c r="E133" i="21"/>
  <c r="F133" i="21"/>
  <c r="G133" i="21"/>
  <c r="H133" i="21"/>
  <c r="I133" i="21"/>
  <c r="J133" i="21"/>
  <c r="K133" i="21"/>
  <c r="L133" i="21"/>
  <c r="M133" i="21"/>
  <c r="B133" i="21"/>
  <c r="B132" i="21"/>
  <c r="B131" i="21"/>
  <c r="F12" i="32"/>
  <c r="I5" i="20"/>
  <c r="M5" i="20" s="1"/>
  <c r="I4" i="20"/>
  <c r="J4" i="20" s="1"/>
  <c r="M2" i="20"/>
  <c r="J2" i="20"/>
  <c r="I3" i="20"/>
  <c r="M3" i="20" s="1"/>
  <c r="I6" i="20"/>
  <c r="J6" i="20" s="1"/>
  <c r="I7" i="20"/>
  <c r="J7" i="20" s="1"/>
  <c r="I8" i="20"/>
  <c r="M8" i="20" s="1"/>
  <c r="I9" i="20"/>
  <c r="L9" i="20" s="1"/>
  <c r="I10" i="20"/>
  <c r="M10" i="20" s="1"/>
  <c r="I11" i="20"/>
  <c r="J11" i="20" s="1"/>
  <c r="I12" i="20"/>
  <c r="K12" i="20" s="1"/>
  <c r="I13" i="20"/>
  <c r="L13" i="20" s="1"/>
  <c r="I14" i="20"/>
  <c r="M14" i="20" s="1"/>
  <c r="W94" i="21"/>
  <c r="W96" i="21"/>
  <c r="W97" i="21"/>
  <c r="W98" i="21"/>
  <c r="W100" i="21"/>
  <c r="W102" i="21"/>
  <c r="W104" i="21"/>
  <c r="W105" i="21"/>
  <c r="W106" i="21"/>
  <c r="W107" i="21"/>
  <c r="W108" i="21"/>
  <c r="W109" i="21"/>
  <c r="W110" i="21"/>
  <c r="W111" i="21"/>
  <c r="W112" i="21"/>
  <c r="W113" i="21"/>
  <c r="W114" i="21"/>
  <c r="W115" i="21"/>
  <c r="W116" i="21"/>
  <c r="W117" i="21"/>
  <c r="W118" i="21"/>
  <c r="W119" i="21"/>
  <c r="W120" i="21"/>
  <c r="W121" i="21"/>
  <c r="W122" i="21"/>
  <c r="W123" i="21"/>
  <c r="W124" i="21"/>
  <c r="W125" i="21"/>
  <c r="W126" i="21"/>
  <c r="W127" i="21"/>
  <c r="W128" i="21"/>
  <c r="W129" i="21"/>
  <c r="W130" i="21"/>
  <c r="B5" i="14"/>
  <c r="C5" i="14" s="1"/>
  <c r="D5" i="14"/>
  <c r="E5" i="14" s="1"/>
  <c r="F5" i="14"/>
  <c r="G5" i="14" s="1"/>
  <c r="H5" i="14"/>
  <c r="I5" i="14" s="1"/>
  <c r="J5" i="14"/>
  <c r="K5" i="14" s="1"/>
  <c r="L5" i="14"/>
  <c r="M5" i="14" s="1"/>
  <c r="N5" i="14"/>
  <c r="O5" i="14" s="1"/>
  <c r="P5" i="14"/>
  <c r="Q5" i="14" s="1"/>
  <c r="R5" i="14"/>
  <c r="S5" i="14" s="1"/>
  <c r="T5" i="14"/>
  <c r="U5" i="14" s="1"/>
  <c r="V5" i="14"/>
  <c r="W5" i="14" s="1"/>
  <c r="X5" i="14"/>
  <c r="Y5" i="14" s="1"/>
  <c r="B6" i="14"/>
  <c r="C6" i="14" s="1"/>
  <c r="D6" i="14"/>
  <c r="E6" i="14" s="1"/>
  <c r="F6" i="14"/>
  <c r="G6" i="14" s="1"/>
  <c r="H6" i="14"/>
  <c r="I6" i="14" s="1"/>
  <c r="J6" i="14"/>
  <c r="K6" i="14" s="1"/>
  <c r="L6" i="14"/>
  <c r="M6" i="14" s="1"/>
  <c r="N6" i="14"/>
  <c r="O6" i="14" s="1"/>
  <c r="P6" i="14"/>
  <c r="Q6" i="14" s="1"/>
  <c r="R6" i="14"/>
  <c r="S6" i="14" s="1"/>
  <c r="T6" i="14"/>
  <c r="U6" i="14" s="1"/>
  <c r="V6" i="14"/>
  <c r="W6" i="14" s="1"/>
  <c r="X6" i="14"/>
  <c r="Y6" i="14" s="1"/>
  <c r="B7" i="14"/>
  <c r="C7" i="14" s="1"/>
  <c r="D7" i="14"/>
  <c r="E7" i="14" s="1"/>
  <c r="F7" i="14"/>
  <c r="G7" i="14" s="1"/>
  <c r="H7" i="14"/>
  <c r="I7" i="14" s="1"/>
  <c r="J7" i="14"/>
  <c r="K7" i="14" s="1"/>
  <c r="L7" i="14"/>
  <c r="M7" i="14" s="1"/>
  <c r="N7" i="14"/>
  <c r="O7" i="14" s="1"/>
  <c r="P7" i="14"/>
  <c r="Q7" i="14" s="1"/>
  <c r="R7" i="14"/>
  <c r="S7" i="14" s="1"/>
  <c r="T7" i="14"/>
  <c r="U7" i="14" s="1"/>
  <c r="V7" i="14"/>
  <c r="W7" i="14" s="1"/>
  <c r="X7" i="14"/>
  <c r="Y7" i="14" s="1"/>
  <c r="B8" i="14"/>
  <c r="C8" i="14" s="1"/>
  <c r="D8" i="14"/>
  <c r="E8" i="14" s="1"/>
  <c r="F8" i="14"/>
  <c r="G8" i="14" s="1"/>
  <c r="H8" i="14"/>
  <c r="I8" i="14" s="1"/>
  <c r="J8" i="14"/>
  <c r="K8" i="14" s="1"/>
  <c r="L8" i="14"/>
  <c r="M8" i="14" s="1"/>
  <c r="N8" i="14"/>
  <c r="O8" i="14" s="1"/>
  <c r="P8" i="14"/>
  <c r="Q8" i="14" s="1"/>
  <c r="R8" i="14"/>
  <c r="S8" i="14" s="1"/>
  <c r="T8" i="14"/>
  <c r="U8" i="14" s="1"/>
  <c r="V8" i="14"/>
  <c r="W8" i="14" s="1"/>
  <c r="X8" i="14"/>
  <c r="Y8" i="14" s="1"/>
  <c r="B9" i="14"/>
  <c r="C9" i="14" s="1"/>
  <c r="D9" i="14"/>
  <c r="E9" i="14" s="1"/>
  <c r="F9" i="14"/>
  <c r="G9" i="14" s="1"/>
  <c r="H9" i="14"/>
  <c r="I9" i="14" s="1"/>
  <c r="J9" i="14"/>
  <c r="K9" i="14" s="1"/>
  <c r="L9" i="14"/>
  <c r="M9" i="14" s="1"/>
  <c r="N9" i="14"/>
  <c r="O9" i="14" s="1"/>
  <c r="P9" i="14"/>
  <c r="Q9" i="14" s="1"/>
  <c r="R9" i="14"/>
  <c r="S9" i="14" s="1"/>
  <c r="T9" i="14"/>
  <c r="U9" i="14" s="1"/>
  <c r="V9" i="14"/>
  <c r="W9" i="14" s="1"/>
  <c r="X9" i="14"/>
  <c r="Y9" i="14" s="1"/>
  <c r="B10" i="14"/>
  <c r="C10" i="14" s="1"/>
  <c r="D10" i="14"/>
  <c r="E10" i="14" s="1"/>
  <c r="F10" i="14"/>
  <c r="G10" i="14" s="1"/>
  <c r="H10" i="14"/>
  <c r="I10" i="14" s="1"/>
  <c r="J10" i="14"/>
  <c r="K10" i="14" s="1"/>
  <c r="L10" i="14"/>
  <c r="M10" i="14" s="1"/>
  <c r="N10" i="14"/>
  <c r="O10" i="14" s="1"/>
  <c r="P10" i="14"/>
  <c r="Q10" i="14" s="1"/>
  <c r="R10" i="14"/>
  <c r="S10" i="14" s="1"/>
  <c r="T10" i="14"/>
  <c r="U10" i="14" s="1"/>
  <c r="V10" i="14"/>
  <c r="W10" i="14" s="1"/>
  <c r="X10" i="14"/>
  <c r="Y10" i="14" s="1"/>
  <c r="B11" i="14"/>
  <c r="C11" i="14" s="1"/>
  <c r="D11" i="14"/>
  <c r="E11" i="14" s="1"/>
  <c r="F11" i="14"/>
  <c r="G11" i="14" s="1"/>
  <c r="H11" i="14"/>
  <c r="I11" i="14" s="1"/>
  <c r="J11" i="14"/>
  <c r="K11" i="14" s="1"/>
  <c r="L11" i="14"/>
  <c r="M11" i="14" s="1"/>
  <c r="N11" i="14"/>
  <c r="O11" i="14" s="1"/>
  <c r="P11" i="14"/>
  <c r="Q11" i="14" s="1"/>
  <c r="R11" i="14"/>
  <c r="S11" i="14" s="1"/>
  <c r="T11" i="14"/>
  <c r="U11" i="14" s="1"/>
  <c r="V11" i="14"/>
  <c r="W11" i="14" s="1"/>
  <c r="X11" i="14"/>
  <c r="Y11" i="14" s="1"/>
  <c r="B12" i="14"/>
  <c r="C12" i="14" s="1"/>
  <c r="D12" i="14"/>
  <c r="E12" i="14" s="1"/>
  <c r="F12" i="14"/>
  <c r="G12" i="14" s="1"/>
  <c r="H12" i="14"/>
  <c r="I12" i="14" s="1"/>
  <c r="J12" i="14"/>
  <c r="K12" i="14" s="1"/>
  <c r="L12" i="14"/>
  <c r="M12" i="14" s="1"/>
  <c r="N12" i="14"/>
  <c r="O12" i="14" s="1"/>
  <c r="P12" i="14"/>
  <c r="Q12" i="14" s="1"/>
  <c r="R12" i="14"/>
  <c r="S12" i="14" s="1"/>
  <c r="T12" i="14"/>
  <c r="U12" i="14" s="1"/>
  <c r="V12" i="14"/>
  <c r="W12" i="14" s="1"/>
  <c r="X12" i="14"/>
  <c r="Y12" i="14" s="1"/>
  <c r="B13" i="14"/>
  <c r="C13" i="14" s="1"/>
  <c r="D13" i="14"/>
  <c r="E13" i="14" s="1"/>
  <c r="F13" i="14"/>
  <c r="G13" i="14" s="1"/>
  <c r="H13" i="14"/>
  <c r="I13" i="14" s="1"/>
  <c r="J13" i="14"/>
  <c r="K13" i="14" s="1"/>
  <c r="L13" i="14"/>
  <c r="M13" i="14" s="1"/>
  <c r="N13" i="14"/>
  <c r="O13" i="14" s="1"/>
  <c r="P13" i="14"/>
  <c r="Q13" i="14" s="1"/>
  <c r="R13" i="14"/>
  <c r="S13" i="14" s="1"/>
  <c r="T13" i="14"/>
  <c r="U13" i="14" s="1"/>
  <c r="V13" i="14"/>
  <c r="W13" i="14" s="1"/>
  <c r="X13" i="14"/>
  <c r="Y13" i="14" s="1"/>
  <c r="B14" i="14"/>
  <c r="C14" i="14" s="1"/>
  <c r="D14" i="14"/>
  <c r="E14" i="14" s="1"/>
  <c r="F14" i="14"/>
  <c r="G14" i="14" s="1"/>
  <c r="H14" i="14"/>
  <c r="I14" i="14" s="1"/>
  <c r="J14" i="14"/>
  <c r="K14" i="14" s="1"/>
  <c r="L14" i="14"/>
  <c r="M14" i="14" s="1"/>
  <c r="N14" i="14"/>
  <c r="O14" i="14" s="1"/>
  <c r="P14" i="14"/>
  <c r="Q14" i="14" s="1"/>
  <c r="R14" i="14"/>
  <c r="S14" i="14" s="1"/>
  <c r="T14" i="14"/>
  <c r="U14" i="14" s="1"/>
  <c r="V14" i="14"/>
  <c r="W14" i="14" s="1"/>
  <c r="X14" i="14"/>
  <c r="Y14" i="14" s="1"/>
  <c r="B15" i="14"/>
  <c r="C15" i="14" s="1"/>
  <c r="D15" i="14"/>
  <c r="E15" i="14" s="1"/>
  <c r="F15" i="14"/>
  <c r="G15" i="14" s="1"/>
  <c r="H15" i="14"/>
  <c r="I15" i="14" s="1"/>
  <c r="J15" i="14"/>
  <c r="K15" i="14" s="1"/>
  <c r="L15" i="14"/>
  <c r="M15" i="14" s="1"/>
  <c r="N15" i="14"/>
  <c r="O15" i="14" s="1"/>
  <c r="P15" i="14"/>
  <c r="Q15" i="14" s="1"/>
  <c r="R15" i="14"/>
  <c r="S15" i="14" s="1"/>
  <c r="T15" i="14"/>
  <c r="U15" i="14" s="1"/>
  <c r="V15" i="14"/>
  <c r="W15" i="14" s="1"/>
  <c r="X15" i="14"/>
  <c r="Y15" i="14" s="1"/>
  <c r="B16" i="14"/>
  <c r="C16" i="14" s="1"/>
  <c r="D16" i="14"/>
  <c r="E16" i="14" s="1"/>
  <c r="F16" i="14"/>
  <c r="G16" i="14" s="1"/>
  <c r="H16" i="14"/>
  <c r="I16" i="14" s="1"/>
  <c r="J16" i="14"/>
  <c r="K16" i="14" s="1"/>
  <c r="L16" i="14"/>
  <c r="M16" i="14" s="1"/>
  <c r="N16" i="14"/>
  <c r="O16" i="14" s="1"/>
  <c r="P16" i="14"/>
  <c r="Q16" i="14" s="1"/>
  <c r="R16" i="14"/>
  <c r="S16" i="14" s="1"/>
  <c r="T16" i="14"/>
  <c r="U16" i="14" s="1"/>
  <c r="V16" i="14"/>
  <c r="W16" i="14" s="1"/>
  <c r="X16" i="14"/>
  <c r="Y16" i="14" s="1"/>
  <c r="B17" i="14"/>
  <c r="C17" i="14" s="1"/>
  <c r="D17" i="14"/>
  <c r="E17" i="14" s="1"/>
  <c r="F17" i="14"/>
  <c r="G17" i="14" s="1"/>
  <c r="H17" i="14"/>
  <c r="I17" i="14" s="1"/>
  <c r="J17" i="14"/>
  <c r="K17" i="14" s="1"/>
  <c r="L17" i="14"/>
  <c r="M17" i="14" s="1"/>
  <c r="N17" i="14"/>
  <c r="O17" i="14" s="1"/>
  <c r="P17" i="14"/>
  <c r="Q17" i="14" s="1"/>
  <c r="R17" i="14"/>
  <c r="S17" i="14" s="1"/>
  <c r="T17" i="14"/>
  <c r="U17" i="14" s="1"/>
  <c r="V17" i="14"/>
  <c r="W17" i="14" s="1"/>
  <c r="X17" i="14"/>
  <c r="Y17" i="14" s="1"/>
  <c r="B18" i="14"/>
  <c r="C18" i="14" s="1"/>
  <c r="D18" i="14"/>
  <c r="E18" i="14" s="1"/>
  <c r="F18" i="14"/>
  <c r="G18" i="14" s="1"/>
  <c r="H18" i="14"/>
  <c r="I18" i="14" s="1"/>
  <c r="J18" i="14"/>
  <c r="K18" i="14" s="1"/>
  <c r="L18" i="14"/>
  <c r="M18" i="14" s="1"/>
  <c r="N18" i="14"/>
  <c r="O18" i="14" s="1"/>
  <c r="P18" i="14"/>
  <c r="Q18" i="14" s="1"/>
  <c r="R18" i="14"/>
  <c r="S18" i="14" s="1"/>
  <c r="T18" i="14"/>
  <c r="U18" i="14" s="1"/>
  <c r="V18" i="14"/>
  <c r="W18" i="14" s="1"/>
  <c r="X18" i="14"/>
  <c r="Y18" i="14" s="1"/>
  <c r="B19" i="14"/>
  <c r="C19" i="14" s="1"/>
  <c r="D19" i="14"/>
  <c r="E19" i="14" s="1"/>
  <c r="F19" i="14"/>
  <c r="G19" i="14" s="1"/>
  <c r="H19" i="14"/>
  <c r="I19" i="14" s="1"/>
  <c r="J19" i="14"/>
  <c r="K19" i="14" s="1"/>
  <c r="L19" i="14"/>
  <c r="M19" i="14" s="1"/>
  <c r="N19" i="14"/>
  <c r="O19" i="14" s="1"/>
  <c r="P19" i="14"/>
  <c r="Q19" i="14" s="1"/>
  <c r="R19" i="14"/>
  <c r="S19" i="14" s="1"/>
  <c r="T19" i="14"/>
  <c r="U19" i="14" s="1"/>
  <c r="V19" i="14"/>
  <c r="W19" i="14" s="1"/>
  <c r="X19" i="14"/>
  <c r="Y19" i="14" s="1"/>
  <c r="B20" i="14"/>
  <c r="C20" i="14" s="1"/>
  <c r="D20" i="14"/>
  <c r="E20" i="14" s="1"/>
  <c r="F20" i="14"/>
  <c r="G20" i="14" s="1"/>
  <c r="H20" i="14"/>
  <c r="I20" i="14" s="1"/>
  <c r="J20" i="14"/>
  <c r="K20" i="14" s="1"/>
  <c r="L20" i="14"/>
  <c r="M20" i="14" s="1"/>
  <c r="N20" i="14"/>
  <c r="O20" i="14" s="1"/>
  <c r="P20" i="14"/>
  <c r="Q20" i="14" s="1"/>
  <c r="R20" i="14"/>
  <c r="S20" i="14" s="1"/>
  <c r="T20" i="14"/>
  <c r="U20" i="14" s="1"/>
  <c r="V20" i="14"/>
  <c r="W20" i="14" s="1"/>
  <c r="X20" i="14"/>
  <c r="Y20" i="14" s="1"/>
  <c r="B21" i="14"/>
  <c r="C21" i="14" s="1"/>
  <c r="D21" i="14"/>
  <c r="E21" i="14" s="1"/>
  <c r="F21" i="14"/>
  <c r="G21" i="14" s="1"/>
  <c r="H21" i="14"/>
  <c r="I21" i="14" s="1"/>
  <c r="J21" i="14"/>
  <c r="K21" i="14" s="1"/>
  <c r="L21" i="14"/>
  <c r="M21" i="14" s="1"/>
  <c r="N21" i="14"/>
  <c r="O21" i="14" s="1"/>
  <c r="P21" i="14"/>
  <c r="Q21" i="14" s="1"/>
  <c r="R21" i="14"/>
  <c r="S21" i="14" s="1"/>
  <c r="T21" i="14"/>
  <c r="U21" i="14" s="1"/>
  <c r="V21" i="14"/>
  <c r="W21" i="14" s="1"/>
  <c r="X21" i="14"/>
  <c r="Y21" i="14" s="1"/>
  <c r="B22" i="14"/>
  <c r="C22" i="14" s="1"/>
  <c r="D22" i="14"/>
  <c r="E22" i="14" s="1"/>
  <c r="F22" i="14"/>
  <c r="G22" i="14" s="1"/>
  <c r="H22" i="14"/>
  <c r="I22" i="14" s="1"/>
  <c r="J22" i="14"/>
  <c r="K22" i="14" s="1"/>
  <c r="L22" i="14"/>
  <c r="M22" i="14" s="1"/>
  <c r="N22" i="14"/>
  <c r="O22" i="14" s="1"/>
  <c r="P22" i="14"/>
  <c r="Q22" i="14" s="1"/>
  <c r="R22" i="14"/>
  <c r="S22" i="14" s="1"/>
  <c r="T22" i="14"/>
  <c r="U22" i="14" s="1"/>
  <c r="V22" i="14"/>
  <c r="W22" i="14" s="1"/>
  <c r="X22" i="14"/>
  <c r="Y22" i="14" s="1"/>
  <c r="B23" i="14"/>
  <c r="C23" i="14" s="1"/>
  <c r="D23" i="14"/>
  <c r="E23" i="14" s="1"/>
  <c r="F23" i="14"/>
  <c r="G23" i="14" s="1"/>
  <c r="H23" i="14"/>
  <c r="I23" i="14" s="1"/>
  <c r="J23" i="14"/>
  <c r="K23" i="14" s="1"/>
  <c r="L23" i="14"/>
  <c r="M23" i="14" s="1"/>
  <c r="N23" i="14"/>
  <c r="O23" i="14" s="1"/>
  <c r="P23" i="14"/>
  <c r="Q23" i="14" s="1"/>
  <c r="R23" i="14"/>
  <c r="S23" i="14" s="1"/>
  <c r="T23" i="14"/>
  <c r="U23" i="14" s="1"/>
  <c r="V23" i="14"/>
  <c r="W23" i="14" s="1"/>
  <c r="X23" i="14"/>
  <c r="Y23" i="14" s="1"/>
  <c r="B24" i="14"/>
  <c r="C24" i="14" s="1"/>
  <c r="D24" i="14"/>
  <c r="E24" i="14" s="1"/>
  <c r="F24" i="14"/>
  <c r="G24" i="14" s="1"/>
  <c r="H24" i="14"/>
  <c r="I24" i="14" s="1"/>
  <c r="J24" i="14"/>
  <c r="K24" i="14" s="1"/>
  <c r="L24" i="14"/>
  <c r="M24" i="14" s="1"/>
  <c r="N24" i="14"/>
  <c r="O24" i="14" s="1"/>
  <c r="P24" i="14"/>
  <c r="Q24" i="14" s="1"/>
  <c r="R24" i="14"/>
  <c r="S24" i="14" s="1"/>
  <c r="T24" i="14"/>
  <c r="U24" i="14" s="1"/>
  <c r="V24" i="14"/>
  <c r="W24" i="14" s="1"/>
  <c r="X24" i="14"/>
  <c r="Y24" i="14" s="1"/>
  <c r="B25" i="14"/>
  <c r="C25" i="14" s="1"/>
  <c r="D25" i="14"/>
  <c r="E25" i="14" s="1"/>
  <c r="F25" i="14"/>
  <c r="G25" i="14" s="1"/>
  <c r="H25" i="14"/>
  <c r="I25" i="14" s="1"/>
  <c r="J25" i="14"/>
  <c r="K25" i="14" s="1"/>
  <c r="L25" i="14"/>
  <c r="M25" i="14" s="1"/>
  <c r="N25" i="14"/>
  <c r="O25" i="14" s="1"/>
  <c r="P25" i="14"/>
  <c r="Q25" i="14" s="1"/>
  <c r="R25" i="14"/>
  <c r="S25" i="14" s="1"/>
  <c r="T25" i="14"/>
  <c r="U25" i="14" s="1"/>
  <c r="V25" i="14"/>
  <c r="W25" i="14" s="1"/>
  <c r="X25" i="14"/>
  <c r="Y25" i="14" s="1"/>
  <c r="B26" i="14"/>
  <c r="C26" i="14" s="1"/>
  <c r="D26" i="14"/>
  <c r="E26" i="14" s="1"/>
  <c r="F26" i="14"/>
  <c r="G26" i="14" s="1"/>
  <c r="H26" i="14"/>
  <c r="I26" i="14" s="1"/>
  <c r="J26" i="14"/>
  <c r="K26" i="14" s="1"/>
  <c r="L26" i="14"/>
  <c r="M26" i="14" s="1"/>
  <c r="N26" i="14"/>
  <c r="O26" i="14" s="1"/>
  <c r="P26" i="14"/>
  <c r="Q26" i="14" s="1"/>
  <c r="R26" i="14"/>
  <c r="S26" i="14" s="1"/>
  <c r="T26" i="14"/>
  <c r="U26" i="14" s="1"/>
  <c r="V26" i="14"/>
  <c r="W26" i="14" s="1"/>
  <c r="X26" i="14"/>
  <c r="Y26" i="14" s="1"/>
  <c r="B27" i="14"/>
  <c r="C27" i="14" s="1"/>
  <c r="D27" i="14"/>
  <c r="E27" i="14" s="1"/>
  <c r="F27" i="14"/>
  <c r="G27" i="14" s="1"/>
  <c r="H27" i="14"/>
  <c r="I27" i="14" s="1"/>
  <c r="J27" i="14"/>
  <c r="K27" i="14" s="1"/>
  <c r="L27" i="14"/>
  <c r="M27" i="14" s="1"/>
  <c r="N27" i="14"/>
  <c r="O27" i="14" s="1"/>
  <c r="P27" i="14"/>
  <c r="Q27" i="14" s="1"/>
  <c r="R27" i="14"/>
  <c r="S27" i="14" s="1"/>
  <c r="T27" i="14"/>
  <c r="U27" i="14" s="1"/>
  <c r="V27" i="14"/>
  <c r="W27" i="14" s="1"/>
  <c r="X27" i="14"/>
  <c r="Y27" i="14" s="1"/>
  <c r="B28" i="14"/>
  <c r="C28" i="14" s="1"/>
  <c r="D28" i="14"/>
  <c r="E28" i="14" s="1"/>
  <c r="F28" i="14"/>
  <c r="G28" i="14" s="1"/>
  <c r="H28" i="14"/>
  <c r="I28" i="14" s="1"/>
  <c r="J28" i="14"/>
  <c r="K28" i="14" s="1"/>
  <c r="L28" i="14"/>
  <c r="M28" i="14" s="1"/>
  <c r="N28" i="14"/>
  <c r="O28" i="14" s="1"/>
  <c r="P28" i="14"/>
  <c r="Q28" i="14" s="1"/>
  <c r="R28" i="14"/>
  <c r="S28" i="14" s="1"/>
  <c r="T28" i="14"/>
  <c r="U28" i="14" s="1"/>
  <c r="V28" i="14"/>
  <c r="W28" i="14" s="1"/>
  <c r="X28" i="14"/>
  <c r="Y28" i="14" s="1"/>
  <c r="B29" i="14"/>
  <c r="C29" i="14" s="1"/>
  <c r="D29" i="14"/>
  <c r="E29" i="14" s="1"/>
  <c r="F29" i="14"/>
  <c r="G29" i="14" s="1"/>
  <c r="H29" i="14"/>
  <c r="I29" i="14" s="1"/>
  <c r="J29" i="14"/>
  <c r="K29" i="14" s="1"/>
  <c r="L29" i="14"/>
  <c r="M29" i="14" s="1"/>
  <c r="N29" i="14"/>
  <c r="O29" i="14" s="1"/>
  <c r="P29" i="14"/>
  <c r="Q29" i="14" s="1"/>
  <c r="R29" i="14"/>
  <c r="S29" i="14" s="1"/>
  <c r="T29" i="14"/>
  <c r="U29" i="14" s="1"/>
  <c r="V29" i="14"/>
  <c r="W29" i="14" s="1"/>
  <c r="X29" i="14"/>
  <c r="Y29" i="14" s="1"/>
  <c r="B30" i="14"/>
  <c r="C30" i="14" s="1"/>
  <c r="D30" i="14"/>
  <c r="E30" i="14" s="1"/>
  <c r="F30" i="14"/>
  <c r="G30" i="14" s="1"/>
  <c r="H30" i="14"/>
  <c r="I30" i="14" s="1"/>
  <c r="J30" i="14"/>
  <c r="K30" i="14" s="1"/>
  <c r="L30" i="14"/>
  <c r="M30" i="14" s="1"/>
  <c r="N30" i="14"/>
  <c r="O30" i="14" s="1"/>
  <c r="P30" i="14"/>
  <c r="Q30" i="14" s="1"/>
  <c r="R30" i="14"/>
  <c r="S30" i="14" s="1"/>
  <c r="T30" i="14"/>
  <c r="U30" i="14" s="1"/>
  <c r="V30" i="14"/>
  <c r="W30" i="14" s="1"/>
  <c r="X30" i="14"/>
  <c r="Y30" i="14" s="1"/>
  <c r="B31" i="14"/>
  <c r="C31" i="14" s="1"/>
  <c r="D31" i="14"/>
  <c r="E31" i="14" s="1"/>
  <c r="F31" i="14"/>
  <c r="G31" i="14" s="1"/>
  <c r="H31" i="14"/>
  <c r="I31" i="14" s="1"/>
  <c r="J31" i="14"/>
  <c r="K31" i="14" s="1"/>
  <c r="L31" i="14"/>
  <c r="M31" i="14" s="1"/>
  <c r="N31" i="14"/>
  <c r="O31" i="14" s="1"/>
  <c r="P31" i="14"/>
  <c r="Q31" i="14" s="1"/>
  <c r="R31" i="14"/>
  <c r="S31" i="14" s="1"/>
  <c r="T31" i="14"/>
  <c r="U31" i="14" s="1"/>
  <c r="V31" i="14"/>
  <c r="W31" i="14" s="1"/>
  <c r="X31" i="14"/>
  <c r="Y31" i="14" s="1"/>
  <c r="B32" i="14"/>
  <c r="C32" i="14" s="1"/>
  <c r="D32" i="14"/>
  <c r="E32" i="14" s="1"/>
  <c r="F32" i="14"/>
  <c r="G32" i="14" s="1"/>
  <c r="H32" i="14"/>
  <c r="I32" i="14" s="1"/>
  <c r="J32" i="14"/>
  <c r="K32" i="14" s="1"/>
  <c r="L32" i="14"/>
  <c r="M32" i="14" s="1"/>
  <c r="N32" i="14"/>
  <c r="O32" i="14" s="1"/>
  <c r="P32" i="14"/>
  <c r="Q32" i="14" s="1"/>
  <c r="R32" i="14"/>
  <c r="S32" i="14" s="1"/>
  <c r="T32" i="14"/>
  <c r="U32" i="14" s="1"/>
  <c r="V32" i="14"/>
  <c r="W32" i="14" s="1"/>
  <c r="X32" i="14"/>
  <c r="Y32" i="14" s="1"/>
  <c r="B33" i="14"/>
  <c r="C33" i="14" s="1"/>
  <c r="D33" i="14"/>
  <c r="E33" i="14" s="1"/>
  <c r="F33" i="14"/>
  <c r="G33" i="14" s="1"/>
  <c r="H33" i="14"/>
  <c r="I33" i="14" s="1"/>
  <c r="J33" i="14"/>
  <c r="K33" i="14" s="1"/>
  <c r="L33" i="14"/>
  <c r="M33" i="14" s="1"/>
  <c r="N33" i="14"/>
  <c r="O33" i="14" s="1"/>
  <c r="P33" i="14"/>
  <c r="Q33" i="14" s="1"/>
  <c r="R33" i="14"/>
  <c r="S33" i="14" s="1"/>
  <c r="T33" i="14"/>
  <c r="U33" i="14" s="1"/>
  <c r="V33" i="14"/>
  <c r="W33" i="14" s="1"/>
  <c r="X33" i="14"/>
  <c r="Y33" i="14" s="1"/>
  <c r="B34" i="14"/>
  <c r="C34" i="14" s="1"/>
  <c r="D34" i="14"/>
  <c r="E34" i="14" s="1"/>
  <c r="F34" i="14"/>
  <c r="G34" i="14" s="1"/>
  <c r="H34" i="14"/>
  <c r="I34" i="14" s="1"/>
  <c r="J34" i="14"/>
  <c r="K34" i="14" s="1"/>
  <c r="L34" i="14"/>
  <c r="M34" i="14" s="1"/>
  <c r="N34" i="14"/>
  <c r="O34" i="14" s="1"/>
  <c r="P34" i="14"/>
  <c r="Q34" i="14" s="1"/>
  <c r="R34" i="14"/>
  <c r="S34" i="14" s="1"/>
  <c r="T34" i="14"/>
  <c r="U34" i="14" s="1"/>
  <c r="V34" i="14"/>
  <c r="W34" i="14" s="1"/>
  <c r="X34" i="14"/>
  <c r="Y34" i="14" s="1"/>
  <c r="B35" i="14"/>
  <c r="C35" i="14" s="1"/>
  <c r="D35" i="14"/>
  <c r="E35" i="14" s="1"/>
  <c r="F35" i="14"/>
  <c r="G35" i="14" s="1"/>
  <c r="H35" i="14"/>
  <c r="I35" i="14" s="1"/>
  <c r="J35" i="14"/>
  <c r="K35" i="14" s="1"/>
  <c r="L35" i="14"/>
  <c r="M35" i="14" s="1"/>
  <c r="N35" i="14"/>
  <c r="O35" i="14" s="1"/>
  <c r="P35" i="14"/>
  <c r="Q35" i="14" s="1"/>
  <c r="R35" i="14"/>
  <c r="S35" i="14" s="1"/>
  <c r="T35" i="14"/>
  <c r="U35" i="14" s="1"/>
  <c r="V35" i="14"/>
  <c r="W35" i="14" s="1"/>
  <c r="X35" i="14"/>
  <c r="Y35" i="14" s="1"/>
  <c r="B36" i="14"/>
  <c r="C36" i="14" s="1"/>
  <c r="D36" i="14"/>
  <c r="E36" i="14" s="1"/>
  <c r="F36" i="14"/>
  <c r="G36" i="14" s="1"/>
  <c r="H36" i="14"/>
  <c r="I36" i="14" s="1"/>
  <c r="J36" i="14"/>
  <c r="K36" i="14" s="1"/>
  <c r="L36" i="14"/>
  <c r="M36" i="14" s="1"/>
  <c r="N36" i="14"/>
  <c r="O36" i="14" s="1"/>
  <c r="P36" i="14"/>
  <c r="Q36" i="14" s="1"/>
  <c r="R36" i="14"/>
  <c r="S36" i="14" s="1"/>
  <c r="T36" i="14"/>
  <c r="U36" i="14" s="1"/>
  <c r="V36" i="14"/>
  <c r="W36" i="14" s="1"/>
  <c r="X36" i="14"/>
  <c r="Y36" i="14" s="1"/>
  <c r="B37" i="14"/>
  <c r="C37" i="14" s="1"/>
  <c r="D37" i="14"/>
  <c r="E37" i="14" s="1"/>
  <c r="F37" i="14"/>
  <c r="G37" i="14" s="1"/>
  <c r="H37" i="14"/>
  <c r="I37" i="14" s="1"/>
  <c r="J37" i="14"/>
  <c r="K37" i="14" s="1"/>
  <c r="L37" i="14"/>
  <c r="M37" i="14" s="1"/>
  <c r="N37" i="14"/>
  <c r="O37" i="14" s="1"/>
  <c r="P37" i="14"/>
  <c r="Q37" i="14" s="1"/>
  <c r="R37" i="14"/>
  <c r="S37" i="14" s="1"/>
  <c r="T37" i="14"/>
  <c r="U37" i="14" s="1"/>
  <c r="V37" i="14"/>
  <c r="W37" i="14" s="1"/>
  <c r="X37" i="14"/>
  <c r="Y37" i="14" s="1"/>
  <c r="B38" i="14"/>
  <c r="C38" i="14" s="1"/>
  <c r="D38" i="14"/>
  <c r="E38" i="14" s="1"/>
  <c r="F38" i="14"/>
  <c r="G38" i="14" s="1"/>
  <c r="H38" i="14"/>
  <c r="I38" i="14" s="1"/>
  <c r="J38" i="14"/>
  <c r="K38" i="14" s="1"/>
  <c r="L38" i="14"/>
  <c r="M38" i="14" s="1"/>
  <c r="N38" i="14"/>
  <c r="O38" i="14" s="1"/>
  <c r="P38" i="14"/>
  <c r="Q38" i="14" s="1"/>
  <c r="R38" i="14"/>
  <c r="S38" i="14" s="1"/>
  <c r="T38" i="14"/>
  <c r="U38" i="14" s="1"/>
  <c r="V38" i="14"/>
  <c r="W38" i="14" s="1"/>
  <c r="X38" i="14"/>
  <c r="Y38" i="14" s="1"/>
  <c r="B39" i="14"/>
  <c r="C39" i="14" s="1"/>
  <c r="D39" i="14"/>
  <c r="E39" i="14" s="1"/>
  <c r="F39" i="14"/>
  <c r="G39" i="14" s="1"/>
  <c r="H39" i="14"/>
  <c r="I39" i="14" s="1"/>
  <c r="J39" i="14"/>
  <c r="K39" i="14" s="1"/>
  <c r="L39" i="14"/>
  <c r="M39" i="14" s="1"/>
  <c r="N39" i="14"/>
  <c r="O39" i="14" s="1"/>
  <c r="P39" i="14"/>
  <c r="Q39" i="14" s="1"/>
  <c r="R39" i="14"/>
  <c r="S39" i="14" s="1"/>
  <c r="T39" i="14"/>
  <c r="U39" i="14" s="1"/>
  <c r="V39" i="14"/>
  <c r="W39" i="14" s="1"/>
  <c r="X39" i="14"/>
  <c r="Y39" i="14" s="1"/>
  <c r="B40" i="14"/>
  <c r="C40" i="14" s="1"/>
  <c r="D40" i="14"/>
  <c r="E40" i="14" s="1"/>
  <c r="F40" i="14"/>
  <c r="G40" i="14" s="1"/>
  <c r="H40" i="14"/>
  <c r="I40" i="14" s="1"/>
  <c r="J40" i="14"/>
  <c r="K40" i="14" s="1"/>
  <c r="L40" i="14"/>
  <c r="M40" i="14" s="1"/>
  <c r="N40" i="14"/>
  <c r="O40" i="14" s="1"/>
  <c r="P40" i="14"/>
  <c r="Q40" i="14" s="1"/>
  <c r="R40" i="14"/>
  <c r="S40" i="14" s="1"/>
  <c r="T40" i="14"/>
  <c r="U40" i="14" s="1"/>
  <c r="V40" i="14"/>
  <c r="W40" i="14" s="1"/>
  <c r="X40" i="14"/>
  <c r="Y40" i="14" s="1"/>
  <c r="B41" i="14"/>
  <c r="C41" i="14" s="1"/>
  <c r="D41" i="14"/>
  <c r="E41" i="14" s="1"/>
  <c r="F41" i="14"/>
  <c r="G41" i="14" s="1"/>
  <c r="H41" i="14"/>
  <c r="I41" i="14" s="1"/>
  <c r="J41" i="14"/>
  <c r="K41" i="14" s="1"/>
  <c r="L41" i="14"/>
  <c r="M41" i="14" s="1"/>
  <c r="N41" i="14"/>
  <c r="O41" i="14" s="1"/>
  <c r="P41" i="14"/>
  <c r="Q41" i="14" s="1"/>
  <c r="R41" i="14"/>
  <c r="S41" i="14" s="1"/>
  <c r="T41" i="14"/>
  <c r="U41" i="14" s="1"/>
  <c r="V41" i="14"/>
  <c r="W41" i="14" s="1"/>
  <c r="X41" i="14"/>
  <c r="Y41" i="14" s="1"/>
  <c r="B42" i="14"/>
  <c r="C42" i="14" s="1"/>
  <c r="D42" i="14"/>
  <c r="E42" i="14" s="1"/>
  <c r="F42" i="14"/>
  <c r="G42" i="14" s="1"/>
  <c r="H42" i="14"/>
  <c r="I42" i="14" s="1"/>
  <c r="J42" i="14"/>
  <c r="K42" i="14" s="1"/>
  <c r="L42" i="14"/>
  <c r="M42" i="14" s="1"/>
  <c r="N42" i="14"/>
  <c r="O42" i="14" s="1"/>
  <c r="P42" i="14"/>
  <c r="Q42" i="14" s="1"/>
  <c r="R42" i="14"/>
  <c r="S42" i="14" s="1"/>
  <c r="T42" i="14"/>
  <c r="U42" i="14" s="1"/>
  <c r="V42" i="14"/>
  <c r="W42" i="14" s="1"/>
  <c r="X42" i="14"/>
  <c r="Y42" i="14" s="1"/>
  <c r="B43" i="14"/>
  <c r="C43" i="14" s="1"/>
  <c r="D43" i="14"/>
  <c r="E43" i="14" s="1"/>
  <c r="F43" i="14"/>
  <c r="G43" i="14" s="1"/>
  <c r="H43" i="14"/>
  <c r="I43" i="14" s="1"/>
  <c r="J43" i="14"/>
  <c r="K43" i="14" s="1"/>
  <c r="L43" i="14"/>
  <c r="M43" i="14" s="1"/>
  <c r="N43" i="14"/>
  <c r="O43" i="14" s="1"/>
  <c r="P43" i="14"/>
  <c r="Q43" i="14" s="1"/>
  <c r="R43" i="14"/>
  <c r="S43" i="14" s="1"/>
  <c r="T43" i="14"/>
  <c r="U43" i="14" s="1"/>
  <c r="V43" i="14"/>
  <c r="W43" i="14" s="1"/>
  <c r="X43" i="14"/>
  <c r="Y43" i="14" s="1"/>
  <c r="B44" i="14"/>
  <c r="C44" i="14" s="1"/>
  <c r="D44" i="14"/>
  <c r="E44" i="14" s="1"/>
  <c r="F44" i="14"/>
  <c r="G44" i="14" s="1"/>
  <c r="H44" i="14"/>
  <c r="I44" i="14" s="1"/>
  <c r="J44" i="14"/>
  <c r="K44" i="14" s="1"/>
  <c r="L44" i="14"/>
  <c r="M44" i="14" s="1"/>
  <c r="N44" i="14"/>
  <c r="O44" i="14" s="1"/>
  <c r="P44" i="14"/>
  <c r="Q44" i="14" s="1"/>
  <c r="R44" i="14"/>
  <c r="S44" i="14" s="1"/>
  <c r="T44" i="14"/>
  <c r="U44" i="14" s="1"/>
  <c r="V44" i="14"/>
  <c r="W44" i="14" s="1"/>
  <c r="X44" i="14"/>
  <c r="Y44" i="14" s="1"/>
  <c r="B45" i="14"/>
  <c r="C45" i="14" s="1"/>
  <c r="D45" i="14"/>
  <c r="E45" i="14" s="1"/>
  <c r="F45" i="14"/>
  <c r="G45" i="14" s="1"/>
  <c r="H45" i="14"/>
  <c r="I45" i="14" s="1"/>
  <c r="J45" i="14"/>
  <c r="K45" i="14" s="1"/>
  <c r="L45" i="14"/>
  <c r="M45" i="14" s="1"/>
  <c r="N45" i="14"/>
  <c r="O45" i="14" s="1"/>
  <c r="P45" i="14"/>
  <c r="Q45" i="14" s="1"/>
  <c r="R45" i="14"/>
  <c r="S45" i="14" s="1"/>
  <c r="T45" i="14"/>
  <c r="U45" i="14" s="1"/>
  <c r="V45" i="14"/>
  <c r="W45" i="14" s="1"/>
  <c r="X45" i="14"/>
  <c r="Y45" i="14" s="1"/>
  <c r="B46" i="14"/>
  <c r="C46" i="14" s="1"/>
  <c r="D46" i="14"/>
  <c r="E46" i="14" s="1"/>
  <c r="F46" i="14"/>
  <c r="G46" i="14" s="1"/>
  <c r="H46" i="14"/>
  <c r="I46" i="14" s="1"/>
  <c r="J46" i="14"/>
  <c r="K46" i="14" s="1"/>
  <c r="L46" i="14"/>
  <c r="M46" i="14" s="1"/>
  <c r="N46" i="14"/>
  <c r="O46" i="14" s="1"/>
  <c r="P46" i="14"/>
  <c r="Q46" i="14" s="1"/>
  <c r="R46" i="14"/>
  <c r="S46" i="14" s="1"/>
  <c r="T46" i="14"/>
  <c r="U46" i="14" s="1"/>
  <c r="V46" i="14"/>
  <c r="W46" i="14" s="1"/>
  <c r="X46" i="14"/>
  <c r="Y46" i="14" s="1"/>
  <c r="B47" i="14"/>
  <c r="C47" i="14" s="1"/>
  <c r="D47" i="14"/>
  <c r="E47" i="14" s="1"/>
  <c r="F47" i="14"/>
  <c r="G47" i="14" s="1"/>
  <c r="H47" i="14"/>
  <c r="I47" i="14" s="1"/>
  <c r="J47" i="14"/>
  <c r="K47" i="14" s="1"/>
  <c r="L47" i="14"/>
  <c r="M47" i="14" s="1"/>
  <c r="N47" i="14"/>
  <c r="O47" i="14" s="1"/>
  <c r="P47" i="14"/>
  <c r="Q47" i="14" s="1"/>
  <c r="R47" i="14"/>
  <c r="S47" i="14" s="1"/>
  <c r="T47" i="14"/>
  <c r="U47" i="14" s="1"/>
  <c r="V47" i="14"/>
  <c r="W47" i="14" s="1"/>
  <c r="X47" i="14"/>
  <c r="Y47" i="14" s="1"/>
  <c r="B48" i="14"/>
  <c r="C48" i="14" s="1"/>
  <c r="D48" i="14"/>
  <c r="E48" i="14" s="1"/>
  <c r="F48" i="14"/>
  <c r="G48" i="14" s="1"/>
  <c r="H48" i="14"/>
  <c r="I48" i="14" s="1"/>
  <c r="J48" i="14"/>
  <c r="K48" i="14" s="1"/>
  <c r="L48" i="14"/>
  <c r="M48" i="14" s="1"/>
  <c r="N48" i="14"/>
  <c r="O48" i="14" s="1"/>
  <c r="P48" i="14"/>
  <c r="Q48" i="14" s="1"/>
  <c r="R48" i="14"/>
  <c r="S48" i="14" s="1"/>
  <c r="T48" i="14"/>
  <c r="U48" i="14" s="1"/>
  <c r="V48" i="14"/>
  <c r="W48" i="14" s="1"/>
  <c r="X48" i="14"/>
  <c r="Y48" i="14" s="1"/>
  <c r="B49" i="14"/>
  <c r="C49" i="14" s="1"/>
  <c r="D49" i="14"/>
  <c r="E49" i="14" s="1"/>
  <c r="F49" i="14"/>
  <c r="G49" i="14" s="1"/>
  <c r="H49" i="14"/>
  <c r="I49" i="14" s="1"/>
  <c r="J49" i="14"/>
  <c r="K49" i="14" s="1"/>
  <c r="L49" i="14"/>
  <c r="M49" i="14" s="1"/>
  <c r="N49" i="14"/>
  <c r="O49" i="14" s="1"/>
  <c r="P49" i="14"/>
  <c r="Q49" i="14" s="1"/>
  <c r="R49" i="14"/>
  <c r="S49" i="14" s="1"/>
  <c r="T49" i="14"/>
  <c r="U49" i="14" s="1"/>
  <c r="V49" i="14"/>
  <c r="W49" i="14" s="1"/>
  <c r="X49" i="14"/>
  <c r="Y49" i="14" s="1"/>
  <c r="B50" i="14"/>
  <c r="C50" i="14" s="1"/>
  <c r="D50" i="14"/>
  <c r="E50" i="14" s="1"/>
  <c r="F50" i="14"/>
  <c r="G50" i="14" s="1"/>
  <c r="H50" i="14"/>
  <c r="I50" i="14" s="1"/>
  <c r="J50" i="14"/>
  <c r="K50" i="14" s="1"/>
  <c r="L50" i="14"/>
  <c r="M50" i="14" s="1"/>
  <c r="N50" i="14"/>
  <c r="O50" i="14" s="1"/>
  <c r="P50" i="14"/>
  <c r="Q50" i="14" s="1"/>
  <c r="R50" i="14"/>
  <c r="S50" i="14" s="1"/>
  <c r="T50" i="14"/>
  <c r="U50" i="14" s="1"/>
  <c r="V50" i="14"/>
  <c r="W50" i="14" s="1"/>
  <c r="X50" i="14"/>
  <c r="Y50" i="14" s="1"/>
  <c r="B51" i="14"/>
  <c r="C51" i="14" s="1"/>
  <c r="D51" i="14"/>
  <c r="E51" i="14" s="1"/>
  <c r="F51" i="14"/>
  <c r="G51" i="14" s="1"/>
  <c r="H51" i="14"/>
  <c r="I51" i="14" s="1"/>
  <c r="J51" i="14"/>
  <c r="K51" i="14" s="1"/>
  <c r="L51" i="14"/>
  <c r="M51" i="14" s="1"/>
  <c r="N51" i="14"/>
  <c r="O51" i="14" s="1"/>
  <c r="P51" i="14"/>
  <c r="Q51" i="14" s="1"/>
  <c r="R51" i="14"/>
  <c r="S51" i="14" s="1"/>
  <c r="T51" i="14"/>
  <c r="U51" i="14" s="1"/>
  <c r="V51" i="14"/>
  <c r="W51" i="14" s="1"/>
  <c r="X51" i="14"/>
  <c r="Y51" i="14" s="1"/>
  <c r="B52" i="14"/>
  <c r="C52" i="14" s="1"/>
  <c r="D52" i="14"/>
  <c r="E52" i="14" s="1"/>
  <c r="F52" i="14"/>
  <c r="G52" i="14" s="1"/>
  <c r="H52" i="14"/>
  <c r="I52" i="14" s="1"/>
  <c r="J52" i="14"/>
  <c r="K52" i="14" s="1"/>
  <c r="L52" i="14"/>
  <c r="M52" i="14" s="1"/>
  <c r="N52" i="14"/>
  <c r="O52" i="14" s="1"/>
  <c r="P52" i="14"/>
  <c r="Q52" i="14" s="1"/>
  <c r="R52" i="14"/>
  <c r="S52" i="14" s="1"/>
  <c r="T52" i="14"/>
  <c r="U52" i="14" s="1"/>
  <c r="V52" i="14"/>
  <c r="W52" i="14" s="1"/>
  <c r="X52" i="14"/>
  <c r="Y52" i="14" s="1"/>
  <c r="B53" i="14"/>
  <c r="C53" i="14" s="1"/>
  <c r="D53" i="14"/>
  <c r="E53" i="14" s="1"/>
  <c r="F53" i="14"/>
  <c r="G53" i="14" s="1"/>
  <c r="H53" i="14"/>
  <c r="I53" i="14" s="1"/>
  <c r="J53" i="14"/>
  <c r="K53" i="14" s="1"/>
  <c r="L53" i="14"/>
  <c r="M53" i="14" s="1"/>
  <c r="N53" i="14"/>
  <c r="O53" i="14" s="1"/>
  <c r="P53" i="14"/>
  <c r="Q53" i="14" s="1"/>
  <c r="R53" i="14"/>
  <c r="S53" i="14" s="1"/>
  <c r="T53" i="14"/>
  <c r="U53" i="14" s="1"/>
  <c r="V53" i="14"/>
  <c r="W53" i="14" s="1"/>
  <c r="X53" i="14"/>
  <c r="Y53" i="14" s="1"/>
  <c r="B54" i="14"/>
  <c r="C54" i="14" s="1"/>
  <c r="D54" i="14"/>
  <c r="E54" i="14" s="1"/>
  <c r="F54" i="14"/>
  <c r="G54" i="14" s="1"/>
  <c r="H54" i="14"/>
  <c r="I54" i="14" s="1"/>
  <c r="J54" i="14"/>
  <c r="K54" i="14" s="1"/>
  <c r="L54" i="14"/>
  <c r="M54" i="14" s="1"/>
  <c r="N54" i="14"/>
  <c r="O54" i="14" s="1"/>
  <c r="P54" i="14"/>
  <c r="Q54" i="14" s="1"/>
  <c r="R54" i="14"/>
  <c r="S54" i="14" s="1"/>
  <c r="T54" i="14"/>
  <c r="U54" i="14" s="1"/>
  <c r="V54" i="14"/>
  <c r="W54" i="14" s="1"/>
  <c r="X54" i="14"/>
  <c r="Y54" i="14" s="1"/>
  <c r="B55" i="14"/>
  <c r="C55" i="14" s="1"/>
  <c r="D55" i="14"/>
  <c r="E55" i="14" s="1"/>
  <c r="F55" i="14"/>
  <c r="G55" i="14" s="1"/>
  <c r="H55" i="14"/>
  <c r="I55" i="14" s="1"/>
  <c r="J55" i="14"/>
  <c r="K55" i="14" s="1"/>
  <c r="L55" i="14"/>
  <c r="M55" i="14" s="1"/>
  <c r="N55" i="14"/>
  <c r="O55" i="14" s="1"/>
  <c r="P55" i="14"/>
  <c r="Q55" i="14" s="1"/>
  <c r="R55" i="14"/>
  <c r="S55" i="14" s="1"/>
  <c r="T55" i="14"/>
  <c r="U55" i="14" s="1"/>
  <c r="V55" i="14"/>
  <c r="W55" i="14" s="1"/>
  <c r="X55" i="14"/>
  <c r="Y55" i="14" s="1"/>
  <c r="B56" i="14"/>
  <c r="C56" i="14" s="1"/>
  <c r="D56" i="14"/>
  <c r="E56" i="14" s="1"/>
  <c r="F56" i="14"/>
  <c r="G56" i="14" s="1"/>
  <c r="H56" i="14"/>
  <c r="I56" i="14" s="1"/>
  <c r="J56" i="14"/>
  <c r="K56" i="14" s="1"/>
  <c r="L56" i="14"/>
  <c r="M56" i="14" s="1"/>
  <c r="N56" i="14"/>
  <c r="O56" i="14" s="1"/>
  <c r="P56" i="14"/>
  <c r="Q56" i="14" s="1"/>
  <c r="R56" i="14"/>
  <c r="S56" i="14" s="1"/>
  <c r="T56" i="14"/>
  <c r="U56" i="14" s="1"/>
  <c r="V56" i="14"/>
  <c r="W56" i="14" s="1"/>
  <c r="X56" i="14"/>
  <c r="Y56" i="14" s="1"/>
  <c r="B57" i="14"/>
  <c r="C57" i="14" s="1"/>
  <c r="D57" i="14"/>
  <c r="E57" i="14" s="1"/>
  <c r="F57" i="14"/>
  <c r="G57" i="14" s="1"/>
  <c r="H57" i="14"/>
  <c r="I57" i="14" s="1"/>
  <c r="J57" i="14"/>
  <c r="K57" i="14" s="1"/>
  <c r="L57" i="14"/>
  <c r="M57" i="14" s="1"/>
  <c r="N57" i="14"/>
  <c r="O57" i="14" s="1"/>
  <c r="P57" i="14"/>
  <c r="Q57" i="14" s="1"/>
  <c r="R57" i="14"/>
  <c r="S57" i="14" s="1"/>
  <c r="T57" i="14"/>
  <c r="U57" i="14" s="1"/>
  <c r="V57" i="14"/>
  <c r="W57" i="14" s="1"/>
  <c r="X57" i="14"/>
  <c r="Y57" i="14" s="1"/>
  <c r="B58" i="14"/>
  <c r="C58" i="14" s="1"/>
  <c r="D58" i="14"/>
  <c r="E58" i="14" s="1"/>
  <c r="F58" i="14"/>
  <c r="G58" i="14" s="1"/>
  <c r="H58" i="14"/>
  <c r="I58" i="14" s="1"/>
  <c r="J58" i="14"/>
  <c r="K58" i="14" s="1"/>
  <c r="L58" i="14"/>
  <c r="M58" i="14" s="1"/>
  <c r="N58" i="14"/>
  <c r="O58" i="14" s="1"/>
  <c r="P58" i="14"/>
  <c r="Q58" i="14" s="1"/>
  <c r="R58" i="14"/>
  <c r="S58" i="14" s="1"/>
  <c r="T58" i="14"/>
  <c r="U58" i="14" s="1"/>
  <c r="V58" i="14"/>
  <c r="W58" i="14" s="1"/>
  <c r="X58" i="14"/>
  <c r="Y58" i="14" s="1"/>
  <c r="B59" i="14"/>
  <c r="C59" i="14" s="1"/>
  <c r="D59" i="14"/>
  <c r="E59" i="14" s="1"/>
  <c r="F59" i="14"/>
  <c r="G59" i="14" s="1"/>
  <c r="H59" i="14"/>
  <c r="I59" i="14" s="1"/>
  <c r="J59" i="14"/>
  <c r="K59" i="14" s="1"/>
  <c r="L59" i="14"/>
  <c r="M59" i="14" s="1"/>
  <c r="N59" i="14"/>
  <c r="O59" i="14" s="1"/>
  <c r="P59" i="14"/>
  <c r="Q59" i="14" s="1"/>
  <c r="R59" i="14"/>
  <c r="S59" i="14" s="1"/>
  <c r="T59" i="14"/>
  <c r="U59" i="14" s="1"/>
  <c r="V59" i="14"/>
  <c r="W59" i="14" s="1"/>
  <c r="X59" i="14"/>
  <c r="Y59" i="14" s="1"/>
  <c r="B60" i="14"/>
  <c r="C60" i="14" s="1"/>
  <c r="D60" i="14"/>
  <c r="E60" i="14" s="1"/>
  <c r="F60" i="14"/>
  <c r="G60" i="14" s="1"/>
  <c r="H60" i="14"/>
  <c r="I60" i="14" s="1"/>
  <c r="J60" i="14"/>
  <c r="K60" i="14" s="1"/>
  <c r="L60" i="14"/>
  <c r="M60" i="14" s="1"/>
  <c r="N60" i="14"/>
  <c r="O60" i="14" s="1"/>
  <c r="P60" i="14"/>
  <c r="Q60" i="14" s="1"/>
  <c r="R60" i="14"/>
  <c r="S60" i="14" s="1"/>
  <c r="T60" i="14"/>
  <c r="U60" i="14" s="1"/>
  <c r="V60" i="14"/>
  <c r="W60" i="14" s="1"/>
  <c r="X60" i="14"/>
  <c r="Y60" i="14" s="1"/>
  <c r="B61" i="14"/>
  <c r="C61" i="14" s="1"/>
  <c r="D61" i="14"/>
  <c r="E61" i="14" s="1"/>
  <c r="F61" i="14"/>
  <c r="G61" i="14" s="1"/>
  <c r="H61" i="14"/>
  <c r="I61" i="14" s="1"/>
  <c r="J61" i="14"/>
  <c r="K61" i="14" s="1"/>
  <c r="L61" i="14"/>
  <c r="M61" i="14" s="1"/>
  <c r="N61" i="14"/>
  <c r="O61" i="14" s="1"/>
  <c r="P61" i="14"/>
  <c r="Q61" i="14" s="1"/>
  <c r="R61" i="14"/>
  <c r="S61" i="14" s="1"/>
  <c r="T61" i="14"/>
  <c r="U61" i="14" s="1"/>
  <c r="V61" i="14"/>
  <c r="W61" i="14" s="1"/>
  <c r="X61" i="14"/>
  <c r="Y61" i="14" s="1"/>
  <c r="B62" i="14"/>
  <c r="C62" i="14" s="1"/>
  <c r="D62" i="14"/>
  <c r="E62" i="14" s="1"/>
  <c r="F62" i="14"/>
  <c r="G62" i="14" s="1"/>
  <c r="H62" i="14"/>
  <c r="I62" i="14" s="1"/>
  <c r="J62" i="14"/>
  <c r="K62" i="14" s="1"/>
  <c r="L62" i="14"/>
  <c r="M62" i="14" s="1"/>
  <c r="N62" i="14"/>
  <c r="O62" i="14" s="1"/>
  <c r="P62" i="14"/>
  <c r="Q62" i="14" s="1"/>
  <c r="R62" i="14"/>
  <c r="S62" i="14" s="1"/>
  <c r="T62" i="14"/>
  <c r="U62" i="14" s="1"/>
  <c r="V62" i="14"/>
  <c r="W62" i="14" s="1"/>
  <c r="X62" i="14"/>
  <c r="Y62" i="14" s="1"/>
  <c r="B63" i="14"/>
  <c r="C63" i="14" s="1"/>
  <c r="D63" i="14"/>
  <c r="E63" i="14" s="1"/>
  <c r="F63" i="14"/>
  <c r="G63" i="14" s="1"/>
  <c r="H63" i="14"/>
  <c r="I63" i="14" s="1"/>
  <c r="J63" i="14"/>
  <c r="K63" i="14" s="1"/>
  <c r="L63" i="14"/>
  <c r="M63" i="14" s="1"/>
  <c r="N63" i="14"/>
  <c r="O63" i="14" s="1"/>
  <c r="P63" i="14"/>
  <c r="Q63" i="14" s="1"/>
  <c r="R63" i="14"/>
  <c r="S63" i="14" s="1"/>
  <c r="T63" i="14"/>
  <c r="U63" i="14" s="1"/>
  <c r="V63" i="14"/>
  <c r="W63" i="14" s="1"/>
  <c r="X63" i="14"/>
  <c r="Y63" i="14" s="1"/>
  <c r="B64" i="14"/>
  <c r="C64" i="14" s="1"/>
  <c r="D64" i="14"/>
  <c r="E64" i="14" s="1"/>
  <c r="F64" i="14"/>
  <c r="G64" i="14" s="1"/>
  <c r="H64" i="14"/>
  <c r="I64" i="14" s="1"/>
  <c r="J64" i="14"/>
  <c r="K64" i="14" s="1"/>
  <c r="L64" i="14"/>
  <c r="M64" i="14" s="1"/>
  <c r="N64" i="14"/>
  <c r="O64" i="14" s="1"/>
  <c r="P64" i="14"/>
  <c r="Q64" i="14" s="1"/>
  <c r="R64" i="14"/>
  <c r="S64" i="14" s="1"/>
  <c r="T64" i="14"/>
  <c r="U64" i="14" s="1"/>
  <c r="V64" i="14"/>
  <c r="W64" i="14" s="1"/>
  <c r="X64" i="14"/>
  <c r="Y64" i="14" s="1"/>
  <c r="B65" i="14"/>
  <c r="C65" i="14" s="1"/>
  <c r="D65" i="14"/>
  <c r="E65" i="14" s="1"/>
  <c r="F65" i="14"/>
  <c r="G65" i="14" s="1"/>
  <c r="H65" i="14"/>
  <c r="I65" i="14" s="1"/>
  <c r="J65" i="14"/>
  <c r="K65" i="14" s="1"/>
  <c r="L65" i="14"/>
  <c r="M65" i="14" s="1"/>
  <c r="N65" i="14"/>
  <c r="O65" i="14" s="1"/>
  <c r="P65" i="14"/>
  <c r="Q65" i="14" s="1"/>
  <c r="R65" i="14"/>
  <c r="S65" i="14" s="1"/>
  <c r="T65" i="14"/>
  <c r="U65" i="14" s="1"/>
  <c r="V65" i="14"/>
  <c r="W65" i="14" s="1"/>
  <c r="X65" i="14"/>
  <c r="Y65" i="14" s="1"/>
  <c r="B66" i="14"/>
  <c r="C66" i="14" s="1"/>
  <c r="D66" i="14"/>
  <c r="E66" i="14" s="1"/>
  <c r="F66" i="14"/>
  <c r="G66" i="14" s="1"/>
  <c r="H66" i="14"/>
  <c r="I66" i="14" s="1"/>
  <c r="J66" i="14"/>
  <c r="K66" i="14" s="1"/>
  <c r="L66" i="14"/>
  <c r="M66" i="14" s="1"/>
  <c r="N66" i="14"/>
  <c r="O66" i="14" s="1"/>
  <c r="P66" i="14"/>
  <c r="Q66" i="14" s="1"/>
  <c r="R66" i="14"/>
  <c r="S66" i="14" s="1"/>
  <c r="T66" i="14"/>
  <c r="U66" i="14" s="1"/>
  <c r="V66" i="14"/>
  <c r="W66" i="14" s="1"/>
  <c r="X66" i="14"/>
  <c r="Y66" i="14" s="1"/>
  <c r="B67" i="14"/>
  <c r="C67" i="14" s="1"/>
  <c r="D67" i="14"/>
  <c r="E67" i="14" s="1"/>
  <c r="F67" i="14"/>
  <c r="G67" i="14" s="1"/>
  <c r="H67" i="14"/>
  <c r="I67" i="14" s="1"/>
  <c r="J67" i="14"/>
  <c r="K67" i="14" s="1"/>
  <c r="L67" i="14"/>
  <c r="M67" i="14" s="1"/>
  <c r="N67" i="14"/>
  <c r="O67" i="14" s="1"/>
  <c r="P67" i="14"/>
  <c r="Q67" i="14" s="1"/>
  <c r="R67" i="14"/>
  <c r="S67" i="14" s="1"/>
  <c r="T67" i="14"/>
  <c r="U67" i="14" s="1"/>
  <c r="V67" i="14"/>
  <c r="W67" i="14" s="1"/>
  <c r="X67" i="14"/>
  <c r="Y67" i="14" s="1"/>
  <c r="B68" i="14"/>
  <c r="C68" i="14" s="1"/>
  <c r="D68" i="14"/>
  <c r="E68" i="14" s="1"/>
  <c r="F68" i="14"/>
  <c r="G68" i="14" s="1"/>
  <c r="H68" i="14"/>
  <c r="I68" i="14" s="1"/>
  <c r="J68" i="14"/>
  <c r="K68" i="14" s="1"/>
  <c r="L68" i="14"/>
  <c r="M68" i="14" s="1"/>
  <c r="N68" i="14"/>
  <c r="O68" i="14" s="1"/>
  <c r="P68" i="14"/>
  <c r="Q68" i="14" s="1"/>
  <c r="R68" i="14"/>
  <c r="S68" i="14" s="1"/>
  <c r="T68" i="14"/>
  <c r="U68" i="14" s="1"/>
  <c r="V68" i="14"/>
  <c r="W68" i="14" s="1"/>
  <c r="X68" i="14"/>
  <c r="Y68" i="14" s="1"/>
  <c r="B69" i="14"/>
  <c r="C69" i="14" s="1"/>
  <c r="D69" i="14"/>
  <c r="E69" i="14" s="1"/>
  <c r="F69" i="14"/>
  <c r="G69" i="14" s="1"/>
  <c r="H69" i="14"/>
  <c r="I69" i="14" s="1"/>
  <c r="J69" i="14"/>
  <c r="K69" i="14" s="1"/>
  <c r="L69" i="14"/>
  <c r="M69" i="14" s="1"/>
  <c r="N69" i="14"/>
  <c r="O69" i="14" s="1"/>
  <c r="P69" i="14"/>
  <c r="Q69" i="14" s="1"/>
  <c r="R69" i="14"/>
  <c r="S69" i="14" s="1"/>
  <c r="T69" i="14"/>
  <c r="U69" i="14" s="1"/>
  <c r="V69" i="14"/>
  <c r="W69" i="14" s="1"/>
  <c r="X69" i="14"/>
  <c r="Y69" i="14" s="1"/>
  <c r="B70" i="14"/>
  <c r="C70" i="14" s="1"/>
  <c r="D70" i="14"/>
  <c r="E70" i="14" s="1"/>
  <c r="F70" i="14"/>
  <c r="G70" i="14" s="1"/>
  <c r="H70" i="14"/>
  <c r="I70" i="14" s="1"/>
  <c r="J70" i="14"/>
  <c r="K70" i="14" s="1"/>
  <c r="L70" i="14"/>
  <c r="M70" i="14" s="1"/>
  <c r="N70" i="14"/>
  <c r="O70" i="14" s="1"/>
  <c r="P70" i="14"/>
  <c r="Q70" i="14" s="1"/>
  <c r="R70" i="14"/>
  <c r="S70" i="14" s="1"/>
  <c r="T70" i="14"/>
  <c r="U70" i="14" s="1"/>
  <c r="V70" i="14"/>
  <c r="W70" i="14" s="1"/>
  <c r="X70" i="14"/>
  <c r="Y70" i="14" s="1"/>
  <c r="B71" i="14"/>
  <c r="C71" i="14" s="1"/>
  <c r="D71" i="14"/>
  <c r="E71" i="14" s="1"/>
  <c r="F71" i="14"/>
  <c r="G71" i="14" s="1"/>
  <c r="H71" i="14"/>
  <c r="I71" i="14" s="1"/>
  <c r="J71" i="14"/>
  <c r="K71" i="14" s="1"/>
  <c r="L71" i="14"/>
  <c r="M71" i="14" s="1"/>
  <c r="N71" i="14"/>
  <c r="O71" i="14" s="1"/>
  <c r="P71" i="14"/>
  <c r="Q71" i="14" s="1"/>
  <c r="R71" i="14"/>
  <c r="S71" i="14" s="1"/>
  <c r="T71" i="14"/>
  <c r="U71" i="14" s="1"/>
  <c r="V71" i="14"/>
  <c r="W71" i="14" s="1"/>
  <c r="X71" i="14"/>
  <c r="Y71" i="14" s="1"/>
  <c r="B72" i="14"/>
  <c r="C72" i="14" s="1"/>
  <c r="D72" i="14"/>
  <c r="E72" i="14" s="1"/>
  <c r="F72" i="14"/>
  <c r="G72" i="14" s="1"/>
  <c r="H72" i="14"/>
  <c r="I72" i="14" s="1"/>
  <c r="J72" i="14"/>
  <c r="K72" i="14" s="1"/>
  <c r="L72" i="14"/>
  <c r="M72" i="14" s="1"/>
  <c r="N72" i="14"/>
  <c r="O72" i="14" s="1"/>
  <c r="P72" i="14"/>
  <c r="Q72" i="14" s="1"/>
  <c r="R72" i="14"/>
  <c r="S72" i="14" s="1"/>
  <c r="T72" i="14"/>
  <c r="U72" i="14" s="1"/>
  <c r="V72" i="14"/>
  <c r="W72" i="14" s="1"/>
  <c r="X72" i="14"/>
  <c r="Y72" i="14" s="1"/>
  <c r="B73" i="14"/>
  <c r="C73" i="14" s="1"/>
  <c r="D73" i="14"/>
  <c r="E73" i="14" s="1"/>
  <c r="F73" i="14"/>
  <c r="G73" i="14" s="1"/>
  <c r="H73" i="14"/>
  <c r="I73" i="14" s="1"/>
  <c r="J73" i="14"/>
  <c r="K73" i="14" s="1"/>
  <c r="L73" i="14"/>
  <c r="M73" i="14" s="1"/>
  <c r="N73" i="14"/>
  <c r="O73" i="14" s="1"/>
  <c r="P73" i="14"/>
  <c r="Q73" i="14" s="1"/>
  <c r="R73" i="14"/>
  <c r="S73" i="14" s="1"/>
  <c r="T73" i="14"/>
  <c r="U73" i="14" s="1"/>
  <c r="V73" i="14"/>
  <c r="W73" i="14" s="1"/>
  <c r="X73" i="14"/>
  <c r="Y73" i="14" s="1"/>
  <c r="B74" i="14"/>
  <c r="C74" i="14" s="1"/>
  <c r="D74" i="14"/>
  <c r="E74" i="14" s="1"/>
  <c r="F74" i="14"/>
  <c r="G74" i="14" s="1"/>
  <c r="H74" i="14"/>
  <c r="I74" i="14" s="1"/>
  <c r="J74" i="14"/>
  <c r="K74" i="14" s="1"/>
  <c r="L74" i="14"/>
  <c r="M74" i="14" s="1"/>
  <c r="N74" i="14"/>
  <c r="O74" i="14" s="1"/>
  <c r="P74" i="14"/>
  <c r="Q74" i="14" s="1"/>
  <c r="R74" i="14"/>
  <c r="S74" i="14" s="1"/>
  <c r="T74" i="14"/>
  <c r="U74" i="14" s="1"/>
  <c r="V74" i="14"/>
  <c r="W74" i="14" s="1"/>
  <c r="X74" i="14"/>
  <c r="Y74" i="14" s="1"/>
  <c r="B75" i="14"/>
  <c r="C75" i="14" s="1"/>
  <c r="D75" i="14"/>
  <c r="E75" i="14" s="1"/>
  <c r="F75" i="14"/>
  <c r="G75" i="14" s="1"/>
  <c r="H75" i="14"/>
  <c r="I75" i="14" s="1"/>
  <c r="J75" i="14"/>
  <c r="K75" i="14" s="1"/>
  <c r="L75" i="14"/>
  <c r="M75" i="14" s="1"/>
  <c r="N75" i="14"/>
  <c r="O75" i="14" s="1"/>
  <c r="P75" i="14"/>
  <c r="Q75" i="14" s="1"/>
  <c r="R75" i="14"/>
  <c r="S75" i="14" s="1"/>
  <c r="T75" i="14"/>
  <c r="U75" i="14" s="1"/>
  <c r="V75" i="14"/>
  <c r="W75" i="14" s="1"/>
  <c r="X75" i="14"/>
  <c r="Y75" i="14" s="1"/>
  <c r="B76" i="14"/>
  <c r="C76" i="14" s="1"/>
  <c r="D76" i="14"/>
  <c r="E76" i="14" s="1"/>
  <c r="F76" i="14"/>
  <c r="G76" i="14" s="1"/>
  <c r="H76" i="14"/>
  <c r="I76" i="14" s="1"/>
  <c r="J76" i="14"/>
  <c r="K76" i="14" s="1"/>
  <c r="L76" i="14"/>
  <c r="M76" i="14" s="1"/>
  <c r="N76" i="14"/>
  <c r="O76" i="14" s="1"/>
  <c r="P76" i="14"/>
  <c r="Q76" i="14" s="1"/>
  <c r="R76" i="14"/>
  <c r="S76" i="14" s="1"/>
  <c r="T76" i="14"/>
  <c r="U76" i="14" s="1"/>
  <c r="V76" i="14"/>
  <c r="W76" i="14" s="1"/>
  <c r="X76" i="14"/>
  <c r="Y76" i="14" s="1"/>
  <c r="B77" i="14"/>
  <c r="C77" i="14" s="1"/>
  <c r="D77" i="14"/>
  <c r="E77" i="14" s="1"/>
  <c r="F77" i="14"/>
  <c r="G77" i="14" s="1"/>
  <c r="H77" i="14"/>
  <c r="I77" i="14" s="1"/>
  <c r="J77" i="14"/>
  <c r="K77" i="14" s="1"/>
  <c r="L77" i="14"/>
  <c r="M77" i="14" s="1"/>
  <c r="N77" i="14"/>
  <c r="O77" i="14" s="1"/>
  <c r="P77" i="14"/>
  <c r="Q77" i="14" s="1"/>
  <c r="R77" i="14"/>
  <c r="S77" i="14" s="1"/>
  <c r="T77" i="14"/>
  <c r="U77" i="14" s="1"/>
  <c r="V77" i="14"/>
  <c r="W77" i="14" s="1"/>
  <c r="X77" i="14"/>
  <c r="Y77" i="14" s="1"/>
  <c r="B78" i="14"/>
  <c r="C78" i="14" s="1"/>
  <c r="D78" i="14"/>
  <c r="E78" i="14" s="1"/>
  <c r="F78" i="14"/>
  <c r="G78" i="14" s="1"/>
  <c r="H78" i="14"/>
  <c r="I78" i="14" s="1"/>
  <c r="J78" i="14"/>
  <c r="K78" i="14" s="1"/>
  <c r="L78" i="14"/>
  <c r="M78" i="14" s="1"/>
  <c r="N78" i="14"/>
  <c r="O78" i="14" s="1"/>
  <c r="P78" i="14"/>
  <c r="Q78" i="14" s="1"/>
  <c r="R78" i="14"/>
  <c r="S78" i="14" s="1"/>
  <c r="T78" i="14"/>
  <c r="U78" i="14" s="1"/>
  <c r="V78" i="14"/>
  <c r="W78" i="14" s="1"/>
  <c r="X78" i="14"/>
  <c r="Y78" i="14" s="1"/>
  <c r="B79" i="14"/>
  <c r="C79" i="14" s="1"/>
  <c r="D79" i="14"/>
  <c r="E79" i="14" s="1"/>
  <c r="F79" i="14"/>
  <c r="G79" i="14" s="1"/>
  <c r="H79" i="14"/>
  <c r="I79" i="14" s="1"/>
  <c r="J79" i="14"/>
  <c r="K79" i="14" s="1"/>
  <c r="L79" i="14"/>
  <c r="M79" i="14" s="1"/>
  <c r="N79" i="14"/>
  <c r="O79" i="14" s="1"/>
  <c r="P79" i="14"/>
  <c r="Q79" i="14" s="1"/>
  <c r="R79" i="14"/>
  <c r="S79" i="14" s="1"/>
  <c r="T79" i="14"/>
  <c r="U79" i="14" s="1"/>
  <c r="V79" i="14"/>
  <c r="W79" i="14" s="1"/>
  <c r="X79" i="14"/>
  <c r="Y79" i="14" s="1"/>
  <c r="B80" i="14"/>
  <c r="C80" i="14" s="1"/>
  <c r="D80" i="14"/>
  <c r="E80" i="14" s="1"/>
  <c r="F80" i="14"/>
  <c r="G80" i="14" s="1"/>
  <c r="H80" i="14"/>
  <c r="I80" i="14" s="1"/>
  <c r="J80" i="14"/>
  <c r="K80" i="14" s="1"/>
  <c r="L80" i="14"/>
  <c r="M80" i="14" s="1"/>
  <c r="N80" i="14"/>
  <c r="O80" i="14" s="1"/>
  <c r="P80" i="14"/>
  <c r="Q80" i="14" s="1"/>
  <c r="R80" i="14"/>
  <c r="S80" i="14" s="1"/>
  <c r="T80" i="14"/>
  <c r="U80" i="14" s="1"/>
  <c r="V80" i="14"/>
  <c r="W80" i="14" s="1"/>
  <c r="X80" i="14"/>
  <c r="Y80" i="14" s="1"/>
  <c r="B81" i="14"/>
  <c r="C81" i="14" s="1"/>
  <c r="D81" i="14"/>
  <c r="E81" i="14" s="1"/>
  <c r="F81" i="14"/>
  <c r="G81" i="14" s="1"/>
  <c r="H81" i="14"/>
  <c r="I81" i="14" s="1"/>
  <c r="J81" i="14"/>
  <c r="K81" i="14" s="1"/>
  <c r="L81" i="14"/>
  <c r="M81" i="14" s="1"/>
  <c r="N81" i="14"/>
  <c r="O81" i="14" s="1"/>
  <c r="P81" i="14"/>
  <c r="Q81" i="14" s="1"/>
  <c r="R81" i="14"/>
  <c r="S81" i="14" s="1"/>
  <c r="T81" i="14"/>
  <c r="U81" i="14" s="1"/>
  <c r="V81" i="14"/>
  <c r="W81" i="14" s="1"/>
  <c r="X81" i="14"/>
  <c r="Y81" i="14" s="1"/>
  <c r="B82" i="14"/>
  <c r="C82" i="14" s="1"/>
  <c r="D82" i="14"/>
  <c r="E82" i="14" s="1"/>
  <c r="F82" i="14"/>
  <c r="G82" i="14" s="1"/>
  <c r="H82" i="14"/>
  <c r="I82" i="14" s="1"/>
  <c r="J82" i="14"/>
  <c r="K82" i="14" s="1"/>
  <c r="L82" i="14"/>
  <c r="M82" i="14" s="1"/>
  <c r="N82" i="14"/>
  <c r="O82" i="14" s="1"/>
  <c r="P82" i="14"/>
  <c r="Q82" i="14" s="1"/>
  <c r="R82" i="14"/>
  <c r="S82" i="14" s="1"/>
  <c r="T82" i="14"/>
  <c r="U82" i="14" s="1"/>
  <c r="V82" i="14"/>
  <c r="W82" i="14" s="1"/>
  <c r="X82" i="14"/>
  <c r="Y82" i="14" s="1"/>
  <c r="B83" i="14"/>
  <c r="C83" i="14" s="1"/>
  <c r="D83" i="14"/>
  <c r="E83" i="14" s="1"/>
  <c r="F83" i="14"/>
  <c r="G83" i="14" s="1"/>
  <c r="H83" i="14"/>
  <c r="I83" i="14" s="1"/>
  <c r="J83" i="14"/>
  <c r="K83" i="14" s="1"/>
  <c r="L83" i="14"/>
  <c r="M83" i="14" s="1"/>
  <c r="N83" i="14"/>
  <c r="O83" i="14" s="1"/>
  <c r="P83" i="14"/>
  <c r="Q83" i="14" s="1"/>
  <c r="R83" i="14"/>
  <c r="S83" i="14" s="1"/>
  <c r="T83" i="14"/>
  <c r="U83" i="14" s="1"/>
  <c r="V83" i="14"/>
  <c r="W83" i="14" s="1"/>
  <c r="X83" i="14"/>
  <c r="Y83" i="14" s="1"/>
  <c r="B84" i="14"/>
  <c r="C84" i="14" s="1"/>
  <c r="D84" i="14"/>
  <c r="E84" i="14" s="1"/>
  <c r="F84" i="14"/>
  <c r="G84" i="14" s="1"/>
  <c r="H84" i="14"/>
  <c r="I84" i="14" s="1"/>
  <c r="J84" i="14"/>
  <c r="K84" i="14" s="1"/>
  <c r="L84" i="14"/>
  <c r="M84" i="14" s="1"/>
  <c r="N84" i="14"/>
  <c r="O84" i="14" s="1"/>
  <c r="P84" i="14"/>
  <c r="Q84" i="14" s="1"/>
  <c r="R84" i="14"/>
  <c r="S84" i="14" s="1"/>
  <c r="T84" i="14"/>
  <c r="U84" i="14" s="1"/>
  <c r="V84" i="14"/>
  <c r="W84" i="14" s="1"/>
  <c r="X84" i="14"/>
  <c r="Y84" i="14" s="1"/>
  <c r="B85" i="14"/>
  <c r="C85" i="14" s="1"/>
  <c r="D85" i="14"/>
  <c r="E85" i="14" s="1"/>
  <c r="F85" i="14"/>
  <c r="G85" i="14" s="1"/>
  <c r="H85" i="14"/>
  <c r="I85" i="14" s="1"/>
  <c r="J85" i="14"/>
  <c r="K85" i="14" s="1"/>
  <c r="L85" i="14"/>
  <c r="M85" i="14" s="1"/>
  <c r="N85" i="14"/>
  <c r="O85" i="14" s="1"/>
  <c r="P85" i="14"/>
  <c r="Q85" i="14" s="1"/>
  <c r="R85" i="14"/>
  <c r="S85" i="14" s="1"/>
  <c r="T85" i="14"/>
  <c r="U85" i="14" s="1"/>
  <c r="V85" i="14"/>
  <c r="W85" i="14" s="1"/>
  <c r="X85" i="14"/>
  <c r="Y85" i="14" s="1"/>
  <c r="B86" i="14"/>
  <c r="C86" i="14" s="1"/>
  <c r="D86" i="14"/>
  <c r="E86" i="14" s="1"/>
  <c r="F86" i="14"/>
  <c r="G86" i="14" s="1"/>
  <c r="H86" i="14"/>
  <c r="I86" i="14" s="1"/>
  <c r="J86" i="14"/>
  <c r="K86" i="14" s="1"/>
  <c r="L86" i="14"/>
  <c r="M86" i="14" s="1"/>
  <c r="N86" i="14"/>
  <c r="O86" i="14" s="1"/>
  <c r="P86" i="14"/>
  <c r="Q86" i="14" s="1"/>
  <c r="R86" i="14"/>
  <c r="S86" i="14" s="1"/>
  <c r="T86" i="14"/>
  <c r="U86" i="14" s="1"/>
  <c r="V86" i="14"/>
  <c r="W86" i="14" s="1"/>
  <c r="X86" i="14"/>
  <c r="Y86" i="14" s="1"/>
  <c r="B87" i="14"/>
  <c r="C87" i="14" s="1"/>
  <c r="D87" i="14"/>
  <c r="E87" i="14" s="1"/>
  <c r="F87" i="14"/>
  <c r="G87" i="14" s="1"/>
  <c r="H87" i="14"/>
  <c r="I87" i="14" s="1"/>
  <c r="J87" i="14"/>
  <c r="K87" i="14" s="1"/>
  <c r="L87" i="14"/>
  <c r="M87" i="14" s="1"/>
  <c r="N87" i="14"/>
  <c r="O87" i="14" s="1"/>
  <c r="P87" i="14"/>
  <c r="Q87" i="14" s="1"/>
  <c r="R87" i="14"/>
  <c r="S87" i="14" s="1"/>
  <c r="T87" i="14"/>
  <c r="U87" i="14" s="1"/>
  <c r="V87" i="14"/>
  <c r="W87" i="14" s="1"/>
  <c r="X87" i="14"/>
  <c r="Y87" i="14" s="1"/>
  <c r="B88" i="14"/>
  <c r="C88" i="14" s="1"/>
  <c r="B88" i="21" s="1"/>
  <c r="D88" i="14"/>
  <c r="E88" i="14" s="1"/>
  <c r="C88" i="21" s="1"/>
  <c r="F88" i="14"/>
  <c r="G88" i="14" s="1"/>
  <c r="D88" i="21" s="1"/>
  <c r="H88" i="14"/>
  <c r="I88" i="14" s="1"/>
  <c r="E88" i="21" s="1"/>
  <c r="J88" i="14"/>
  <c r="K88" i="14" s="1"/>
  <c r="F88" i="21" s="1"/>
  <c r="L88" i="14"/>
  <c r="M88" i="14" s="1"/>
  <c r="G88" i="21" s="1"/>
  <c r="N88" i="14"/>
  <c r="O88" i="14" s="1"/>
  <c r="H88" i="21" s="1"/>
  <c r="P88" i="14"/>
  <c r="Q88" i="14" s="1"/>
  <c r="I88" i="21" s="1"/>
  <c r="R88" i="14"/>
  <c r="S88" i="14" s="1"/>
  <c r="J88" i="21" s="1"/>
  <c r="T88" i="14"/>
  <c r="U88" i="14" s="1"/>
  <c r="K88" i="21" s="1"/>
  <c r="V88" i="14"/>
  <c r="W88" i="14" s="1"/>
  <c r="L88" i="21" s="1"/>
  <c r="X88" i="14"/>
  <c r="Y88" i="14" s="1"/>
  <c r="M88" i="21" s="1"/>
  <c r="B89" i="14"/>
  <c r="C89" i="14" s="1"/>
  <c r="B89" i="21" s="1"/>
  <c r="D89" i="14"/>
  <c r="E89" i="14" s="1"/>
  <c r="C89" i="21" s="1"/>
  <c r="F89" i="14"/>
  <c r="G89" i="14" s="1"/>
  <c r="D89" i="21" s="1"/>
  <c r="H89" i="14"/>
  <c r="I89" i="14" s="1"/>
  <c r="E89" i="21" s="1"/>
  <c r="J89" i="14"/>
  <c r="K89" i="14" s="1"/>
  <c r="F89" i="21" s="1"/>
  <c r="L89" i="14"/>
  <c r="M89" i="14" s="1"/>
  <c r="G89" i="21" s="1"/>
  <c r="N89" i="14"/>
  <c r="O89" i="14" s="1"/>
  <c r="H89" i="21" s="1"/>
  <c r="P89" i="14"/>
  <c r="Q89" i="14" s="1"/>
  <c r="I89" i="21" s="1"/>
  <c r="R89" i="14"/>
  <c r="S89" i="14" s="1"/>
  <c r="J89" i="21" s="1"/>
  <c r="T89" i="14"/>
  <c r="U89" i="14" s="1"/>
  <c r="K89" i="21" s="1"/>
  <c r="V89" i="14"/>
  <c r="W89" i="14" s="1"/>
  <c r="L89" i="21" s="1"/>
  <c r="X89" i="14"/>
  <c r="Y89" i="14" s="1"/>
  <c r="M89" i="21" s="1"/>
  <c r="B90" i="14"/>
  <c r="C90" i="14" s="1"/>
  <c r="B90" i="21" s="1"/>
  <c r="D90" i="14"/>
  <c r="E90" i="14" s="1"/>
  <c r="C90" i="21" s="1"/>
  <c r="F90" i="14"/>
  <c r="G90" i="14" s="1"/>
  <c r="D90" i="21" s="1"/>
  <c r="H90" i="14"/>
  <c r="I90" i="14" s="1"/>
  <c r="E90" i="21" s="1"/>
  <c r="J90" i="14"/>
  <c r="K90" i="14" s="1"/>
  <c r="F90" i="21" s="1"/>
  <c r="L90" i="14"/>
  <c r="M90" i="14" s="1"/>
  <c r="G90" i="21" s="1"/>
  <c r="N90" i="14"/>
  <c r="O90" i="14" s="1"/>
  <c r="H90" i="21" s="1"/>
  <c r="P90" i="14"/>
  <c r="Q90" i="14" s="1"/>
  <c r="I90" i="21" s="1"/>
  <c r="R90" i="14"/>
  <c r="S90" i="14" s="1"/>
  <c r="J90" i="21" s="1"/>
  <c r="T90" i="14"/>
  <c r="U90" i="14" s="1"/>
  <c r="K90" i="21" s="1"/>
  <c r="V90" i="14"/>
  <c r="W90" i="14" s="1"/>
  <c r="L90" i="21" s="1"/>
  <c r="X90" i="14"/>
  <c r="Y90" i="14" s="1"/>
  <c r="M90" i="21" s="1"/>
  <c r="B91" i="14"/>
  <c r="C91" i="14" s="1"/>
  <c r="B91" i="21" s="1"/>
  <c r="D91" i="14"/>
  <c r="E91" i="14" s="1"/>
  <c r="C91" i="21" s="1"/>
  <c r="F91" i="14"/>
  <c r="G91" i="14" s="1"/>
  <c r="D91" i="21" s="1"/>
  <c r="H91" i="14"/>
  <c r="I91" i="14" s="1"/>
  <c r="E91" i="21" s="1"/>
  <c r="J91" i="14"/>
  <c r="K91" i="14" s="1"/>
  <c r="F91" i="21" s="1"/>
  <c r="L91" i="14"/>
  <c r="M91" i="14" s="1"/>
  <c r="G91" i="21" s="1"/>
  <c r="N91" i="14"/>
  <c r="O91" i="14" s="1"/>
  <c r="H91" i="21" s="1"/>
  <c r="P91" i="14"/>
  <c r="Q91" i="14" s="1"/>
  <c r="I91" i="21" s="1"/>
  <c r="R91" i="14"/>
  <c r="S91" i="14" s="1"/>
  <c r="J91" i="21" s="1"/>
  <c r="T91" i="14"/>
  <c r="U91" i="14" s="1"/>
  <c r="K91" i="21" s="1"/>
  <c r="V91" i="14"/>
  <c r="W91" i="14" s="1"/>
  <c r="L91" i="21" s="1"/>
  <c r="X91" i="14"/>
  <c r="Y91" i="14" s="1"/>
  <c r="M91" i="21" s="1"/>
  <c r="B92" i="14"/>
  <c r="C92" i="14" s="1"/>
  <c r="B92" i="21" s="1"/>
  <c r="D92" i="14"/>
  <c r="E92" i="14" s="1"/>
  <c r="C92" i="21" s="1"/>
  <c r="F92" i="14"/>
  <c r="G92" i="14" s="1"/>
  <c r="D92" i="21" s="1"/>
  <c r="H92" i="14"/>
  <c r="I92" i="14" s="1"/>
  <c r="E92" i="21" s="1"/>
  <c r="J92" i="14"/>
  <c r="K92" i="14" s="1"/>
  <c r="F92" i="21" s="1"/>
  <c r="L92" i="14"/>
  <c r="M92" i="14" s="1"/>
  <c r="G92" i="21" s="1"/>
  <c r="N92" i="14"/>
  <c r="O92" i="14" s="1"/>
  <c r="H92" i="21" s="1"/>
  <c r="P92" i="14"/>
  <c r="Q92" i="14" s="1"/>
  <c r="I92" i="21" s="1"/>
  <c r="R92" i="14"/>
  <c r="S92" i="14" s="1"/>
  <c r="J92" i="21" s="1"/>
  <c r="T92" i="14"/>
  <c r="U92" i="14" s="1"/>
  <c r="K92" i="21" s="1"/>
  <c r="V92" i="14"/>
  <c r="W92" i="14" s="1"/>
  <c r="L92" i="21" s="1"/>
  <c r="X92" i="14"/>
  <c r="Y92" i="14" s="1"/>
  <c r="M92" i="21" s="1"/>
  <c r="B93" i="14"/>
  <c r="C93" i="14" s="1"/>
  <c r="B93" i="21" s="1"/>
  <c r="D93" i="14"/>
  <c r="E93" i="14" s="1"/>
  <c r="C93" i="21" s="1"/>
  <c r="F93" i="14"/>
  <c r="G93" i="14" s="1"/>
  <c r="D93" i="21" s="1"/>
  <c r="H93" i="14"/>
  <c r="I93" i="14" s="1"/>
  <c r="E93" i="21" s="1"/>
  <c r="J93" i="14"/>
  <c r="K93" i="14" s="1"/>
  <c r="F93" i="21" s="1"/>
  <c r="L93" i="14"/>
  <c r="M93" i="14" s="1"/>
  <c r="G93" i="21" s="1"/>
  <c r="N93" i="14"/>
  <c r="O93" i="14" s="1"/>
  <c r="H93" i="21" s="1"/>
  <c r="P93" i="14"/>
  <c r="Q93" i="14" s="1"/>
  <c r="I93" i="21" s="1"/>
  <c r="R93" i="14"/>
  <c r="S93" i="14" s="1"/>
  <c r="J93" i="21" s="1"/>
  <c r="T93" i="14"/>
  <c r="U93" i="14" s="1"/>
  <c r="K93" i="21" s="1"/>
  <c r="V93" i="14"/>
  <c r="W93" i="14" s="1"/>
  <c r="L93" i="21" s="1"/>
  <c r="X93" i="14"/>
  <c r="Y93" i="14" s="1"/>
  <c r="M93" i="21" s="1"/>
  <c r="B94" i="14"/>
  <c r="C94" i="14" s="1"/>
  <c r="B94" i="21" s="1"/>
  <c r="D94" i="14"/>
  <c r="E94" i="14" s="1"/>
  <c r="C94" i="21" s="1"/>
  <c r="F94" i="14"/>
  <c r="G94" i="14" s="1"/>
  <c r="D94" i="21" s="1"/>
  <c r="H94" i="14"/>
  <c r="I94" i="14" s="1"/>
  <c r="E94" i="21" s="1"/>
  <c r="J94" i="14"/>
  <c r="K94" i="14" s="1"/>
  <c r="F94" i="21" s="1"/>
  <c r="L94" i="14"/>
  <c r="M94" i="14" s="1"/>
  <c r="G94" i="21" s="1"/>
  <c r="N94" i="14"/>
  <c r="O94" i="14" s="1"/>
  <c r="H94" i="21" s="1"/>
  <c r="P94" i="14"/>
  <c r="Q94" i="14" s="1"/>
  <c r="I94" i="21" s="1"/>
  <c r="R94" i="14"/>
  <c r="S94" i="14" s="1"/>
  <c r="J94" i="21" s="1"/>
  <c r="T94" i="14"/>
  <c r="U94" i="14" s="1"/>
  <c r="K94" i="21" s="1"/>
  <c r="V94" i="14"/>
  <c r="W94" i="14" s="1"/>
  <c r="L94" i="21" s="1"/>
  <c r="X94" i="14"/>
  <c r="Y94" i="14" s="1"/>
  <c r="M94" i="21" s="1"/>
  <c r="B95" i="14"/>
  <c r="C95" i="14" s="1"/>
  <c r="B95" i="21" s="1"/>
  <c r="D95" i="14"/>
  <c r="E95" i="14" s="1"/>
  <c r="C95" i="21" s="1"/>
  <c r="F95" i="14"/>
  <c r="G95" i="14" s="1"/>
  <c r="D95" i="21" s="1"/>
  <c r="H95" i="14"/>
  <c r="I95" i="14" s="1"/>
  <c r="E95" i="21" s="1"/>
  <c r="J95" i="14"/>
  <c r="K95" i="14" s="1"/>
  <c r="F95" i="21" s="1"/>
  <c r="L95" i="14"/>
  <c r="M95" i="14" s="1"/>
  <c r="G95" i="21" s="1"/>
  <c r="N95" i="14"/>
  <c r="O95" i="14" s="1"/>
  <c r="H95" i="21" s="1"/>
  <c r="P95" i="14"/>
  <c r="Q95" i="14" s="1"/>
  <c r="I95" i="21" s="1"/>
  <c r="R95" i="14"/>
  <c r="S95" i="14" s="1"/>
  <c r="J95" i="21" s="1"/>
  <c r="T95" i="14"/>
  <c r="U95" i="14" s="1"/>
  <c r="K95" i="21" s="1"/>
  <c r="V95" i="14"/>
  <c r="W95" i="14" s="1"/>
  <c r="L95" i="21" s="1"/>
  <c r="X95" i="14"/>
  <c r="Y95" i="14" s="1"/>
  <c r="M95" i="21" s="1"/>
  <c r="B96" i="14"/>
  <c r="C96" i="14" s="1"/>
  <c r="B96" i="21" s="1"/>
  <c r="D96" i="14"/>
  <c r="E96" i="14" s="1"/>
  <c r="C96" i="21" s="1"/>
  <c r="F96" i="14"/>
  <c r="G96" i="14" s="1"/>
  <c r="D96" i="21" s="1"/>
  <c r="H96" i="14"/>
  <c r="I96" i="14" s="1"/>
  <c r="E96" i="21" s="1"/>
  <c r="J96" i="14"/>
  <c r="K96" i="14" s="1"/>
  <c r="F96" i="21" s="1"/>
  <c r="L96" i="14"/>
  <c r="M96" i="14" s="1"/>
  <c r="G96" i="21" s="1"/>
  <c r="N96" i="14"/>
  <c r="O96" i="14" s="1"/>
  <c r="H96" i="21" s="1"/>
  <c r="P96" i="14"/>
  <c r="Q96" i="14" s="1"/>
  <c r="I96" i="21" s="1"/>
  <c r="R96" i="14"/>
  <c r="S96" i="14" s="1"/>
  <c r="J96" i="21" s="1"/>
  <c r="T96" i="14"/>
  <c r="U96" i="14" s="1"/>
  <c r="K96" i="21" s="1"/>
  <c r="V96" i="14"/>
  <c r="W96" i="14" s="1"/>
  <c r="L96" i="21" s="1"/>
  <c r="X96" i="14"/>
  <c r="Y96" i="14" s="1"/>
  <c r="M96" i="21" s="1"/>
  <c r="B97" i="14"/>
  <c r="C97" i="14" s="1"/>
  <c r="B97" i="21" s="1"/>
  <c r="D97" i="14"/>
  <c r="E97" i="14" s="1"/>
  <c r="C97" i="21" s="1"/>
  <c r="F97" i="14"/>
  <c r="G97" i="14" s="1"/>
  <c r="D97" i="21" s="1"/>
  <c r="H97" i="14"/>
  <c r="I97" i="14" s="1"/>
  <c r="E97" i="21" s="1"/>
  <c r="J97" i="14"/>
  <c r="K97" i="14" s="1"/>
  <c r="F97" i="21" s="1"/>
  <c r="L97" i="14"/>
  <c r="M97" i="14" s="1"/>
  <c r="G97" i="21" s="1"/>
  <c r="N97" i="14"/>
  <c r="O97" i="14" s="1"/>
  <c r="H97" i="21" s="1"/>
  <c r="P97" i="14"/>
  <c r="Q97" i="14" s="1"/>
  <c r="I97" i="21" s="1"/>
  <c r="R97" i="14"/>
  <c r="S97" i="14" s="1"/>
  <c r="J97" i="21" s="1"/>
  <c r="T97" i="14"/>
  <c r="U97" i="14" s="1"/>
  <c r="K97" i="21" s="1"/>
  <c r="V97" i="14"/>
  <c r="W97" i="14" s="1"/>
  <c r="L97" i="21" s="1"/>
  <c r="X97" i="14"/>
  <c r="Y97" i="14" s="1"/>
  <c r="M97" i="21" s="1"/>
  <c r="B98" i="14"/>
  <c r="C98" i="14" s="1"/>
  <c r="B98" i="21" s="1"/>
  <c r="D98" i="14"/>
  <c r="E98" i="14" s="1"/>
  <c r="C98" i="21" s="1"/>
  <c r="F98" i="14"/>
  <c r="G98" i="14" s="1"/>
  <c r="D98" i="21" s="1"/>
  <c r="H98" i="14"/>
  <c r="I98" i="14" s="1"/>
  <c r="E98" i="21" s="1"/>
  <c r="J98" i="14"/>
  <c r="K98" i="14" s="1"/>
  <c r="F98" i="21" s="1"/>
  <c r="L98" i="14"/>
  <c r="M98" i="14" s="1"/>
  <c r="G98" i="21" s="1"/>
  <c r="N98" i="14"/>
  <c r="O98" i="14" s="1"/>
  <c r="H98" i="21" s="1"/>
  <c r="P98" i="14"/>
  <c r="Q98" i="14" s="1"/>
  <c r="I98" i="21" s="1"/>
  <c r="R98" i="14"/>
  <c r="S98" i="14" s="1"/>
  <c r="J98" i="21" s="1"/>
  <c r="T98" i="14"/>
  <c r="U98" i="14" s="1"/>
  <c r="K98" i="21" s="1"/>
  <c r="V98" i="14"/>
  <c r="W98" i="14" s="1"/>
  <c r="L98" i="21" s="1"/>
  <c r="X98" i="14"/>
  <c r="Y98" i="14" s="1"/>
  <c r="M98" i="21" s="1"/>
  <c r="B99" i="14"/>
  <c r="C99" i="14" s="1"/>
  <c r="B99" i="21" s="1"/>
  <c r="D99" i="14"/>
  <c r="E99" i="14" s="1"/>
  <c r="C99" i="21" s="1"/>
  <c r="F99" i="14"/>
  <c r="G99" i="14" s="1"/>
  <c r="D99" i="21" s="1"/>
  <c r="H99" i="14"/>
  <c r="I99" i="14" s="1"/>
  <c r="E99" i="21" s="1"/>
  <c r="J99" i="14"/>
  <c r="K99" i="14" s="1"/>
  <c r="F99" i="21" s="1"/>
  <c r="L99" i="14"/>
  <c r="M99" i="14" s="1"/>
  <c r="G99" i="21" s="1"/>
  <c r="N99" i="14"/>
  <c r="O99" i="14" s="1"/>
  <c r="H99" i="21" s="1"/>
  <c r="P99" i="14"/>
  <c r="Q99" i="14" s="1"/>
  <c r="I99" i="21" s="1"/>
  <c r="R99" i="14"/>
  <c r="S99" i="14" s="1"/>
  <c r="J99" i="21" s="1"/>
  <c r="T99" i="14"/>
  <c r="U99" i="14" s="1"/>
  <c r="K99" i="21" s="1"/>
  <c r="V99" i="14"/>
  <c r="W99" i="14" s="1"/>
  <c r="L99" i="21" s="1"/>
  <c r="X99" i="14"/>
  <c r="Y99" i="14" s="1"/>
  <c r="M99" i="21" s="1"/>
  <c r="B100" i="14"/>
  <c r="C100" i="14" s="1"/>
  <c r="B100" i="21" s="1"/>
  <c r="D100" i="14"/>
  <c r="E100" i="14" s="1"/>
  <c r="C100" i="21" s="1"/>
  <c r="F100" i="14"/>
  <c r="G100" i="14" s="1"/>
  <c r="D100" i="21" s="1"/>
  <c r="H100" i="14"/>
  <c r="I100" i="14" s="1"/>
  <c r="E100" i="21" s="1"/>
  <c r="J100" i="14"/>
  <c r="K100" i="14" s="1"/>
  <c r="F100" i="21" s="1"/>
  <c r="L100" i="14"/>
  <c r="M100" i="14" s="1"/>
  <c r="G100" i="21" s="1"/>
  <c r="N100" i="14"/>
  <c r="O100" i="14" s="1"/>
  <c r="H100" i="21" s="1"/>
  <c r="P100" i="14"/>
  <c r="Q100" i="14" s="1"/>
  <c r="I100" i="21" s="1"/>
  <c r="R100" i="14"/>
  <c r="S100" i="14" s="1"/>
  <c r="J100" i="21" s="1"/>
  <c r="T100" i="14"/>
  <c r="U100" i="14" s="1"/>
  <c r="K100" i="21" s="1"/>
  <c r="V100" i="14"/>
  <c r="W100" i="14" s="1"/>
  <c r="L100" i="21" s="1"/>
  <c r="X100" i="14"/>
  <c r="Y100" i="14" s="1"/>
  <c r="M100" i="21" s="1"/>
  <c r="B101" i="14"/>
  <c r="C101" i="14" s="1"/>
  <c r="B101" i="21" s="1"/>
  <c r="D101" i="14"/>
  <c r="E101" i="14" s="1"/>
  <c r="C101" i="21" s="1"/>
  <c r="F101" i="14"/>
  <c r="G101" i="14" s="1"/>
  <c r="D101" i="21" s="1"/>
  <c r="H101" i="14"/>
  <c r="I101" i="14" s="1"/>
  <c r="E101" i="21" s="1"/>
  <c r="J101" i="14"/>
  <c r="K101" i="14" s="1"/>
  <c r="F101" i="21" s="1"/>
  <c r="L101" i="14"/>
  <c r="M101" i="14" s="1"/>
  <c r="G101" i="21" s="1"/>
  <c r="N101" i="14"/>
  <c r="O101" i="14" s="1"/>
  <c r="H101" i="21" s="1"/>
  <c r="P101" i="14"/>
  <c r="Q101" i="14" s="1"/>
  <c r="I101" i="21" s="1"/>
  <c r="R101" i="14"/>
  <c r="S101" i="14" s="1"/>
  <c r="J101" i="21" s="1"/>
  <c r="T101" i="14"/>
  <c r="U101" i="14" s="1"/>
  <c r="K101" i="21" s="1"/>
  <c r="V101" i="14"/>
  <c r="W101" i="14" s="1"/>
  <c r="L101" i="21" s="1"/>
  <c r="X101" i="14"/>
  <c r="Y101" i="14" s="1"/>
  <c r="M101" i="21" s="1"/>
  <c r="B102" i="14"/>
  <c r="C102" i="14" s="1"/>
  <c r="B102" i="21" s="1"/>
  <c r="D102" i="14"/>
  <c r="E102" i="14" s="1"/>
  <c r="C102" i="21" s="1"/>
  <c r="F102" i="14"/>
  <c r="G102" i="14" s="1"/>
  <c r="D102" i="21" s="1"/>
  <c r="H102" i="14"/>
  <c r="I102" i="14" s="1"/>
  <c r="E102" i="21" s="1"/>
  <c r="J102" i="14"/>
  <c r="K102" i="14" s="1"/>
  <c r="F102" i="21" s="1"/>
  <c r="L102" i="14"/>
  <c r="M102" i="14" s="1"/>
  <c r="G102" i="21" s="1"/>
  <c r="N102" i="14"/>
  <c r="O102" i="14" s="1"/>
  <c r="H102" i="21" s="1"/>
  <c r="P102" i="14"/>
  <c r="Q102" i="14" s="1"/>
  <c r="I102" i="21" s="1"/>
  <c r="R102" i="14"/>
  <c r="S102" i="14" s="1"/>
  <c r="J102" i="21" s="1"/>
  <c r="T102" i="14"/>
  <c r="U102" i="14" s="1"/>
  <c r="K102" i="21" s="1"/>
  <c r="V102" i="14"/>
  <c r="W102" i="14" s="1"/>
  <c r="L102" i="21" s="1"/>
  <c r="X102" i="14"/>
  <c r="Y102" i="14" s="1"/>
  <c r="M102" i="21" s="1"/>
  <c r="B103" i="14"/>
  <c r="C103" i="14" s="1"/>
  <c r="B103" i="21" s="1"/>
  <c r="D103" i="14"/>
  <c r="E103" i="14" s="1"/>
  <c r="C103" i="21" s="1"/>
  <c r="F103" i="14"/>
  <c r="G103" i="14" s="1"/>
  <c r="D103" i="21" s="1"/>
  <c r="H103" i="14"/>
  <c r="I103" i="14" s="1"/>
  <c r="E103" i="21" s="1"/>
  <c r="J103" i="14"/>
  <c r="K103" i="14" s="1"/>
  <c r="F103" i="21" s="1"/>
  <c r="L103" i="14"/>
  <c r="M103" i="14" s="1"/>
  <c r="G103" i="21" s="1"/>
  <c r="N103" i="14"/>
  <c r="O103" i="14" s="1"/>
  <c r="H103" i="21" s="1"/>
  <c r="P103" i="14"/>
  <c r="Q103" i="14" s="1"/>
  <c r="I103" i="21" s="1"/>
  <c r="R103" i="14"/>
  <c r="S103" i="14" s="1"/>
  <c r="J103" i="21" s="1"/>
  <c r="T103" i="14"/>
  <c r="U103" i="14" s="1"/>
  <c r="K103" i="21" s="1"/>
  <c r="V103" i="14"/>
  <c r="W103" i="14" s="1"/>
  <c r="L103" i="21" s="1"/>
  <c r="X103" i="14"/>
  <c r="Y103" i="14" s="1"/>
  <c r="M103" i="21" s="1"/>
  <c r="B104" i="14"/>
  <c r="C104" i="14" s="1"/>
  <c r="B104" i="21" s="1"/>
  <c r="D104" i="14"/>
  <c r="E104" i="14" s="1"/>
  <c r="C104" i="21" s="1"/>
  <c r="F104" i="14"/>
  <c r="G104" i="14" s="1"/>
  <c r="D104" i="21" s="1"/>
  <c r="H104" i="14"/>
  <c r="I104" i="14" s="1"/>
  <c r="E104" i="21" s="1"/>
  <c r="J104" i="14"/>
  <c r="K104" i="14" s="1"/>
  <c r="F104" i="21" s="1"/>
  <c r="L104" i="14"/>
  <c r="M104" i="14" s="1"/>
  <c r="G104" i="21" s="1"/>
  <c r="N104" i="14"/>
  <c r="O104" i="14" s="1"/>
  <c r="H104" i="21" s="1"/>
  <c r="P104" i="14"/>
  <c r="Q104" i="14" s="1"/>
  <c r="I104" i="21" s="1"/>
  <c r="R104" i="14"/>
  <c r="S104" i="14" s="1"/>
  <c r="J104" i="21" s="1"/>
  <c r="T104" i="14"/>
  <c r="U104" i="14" s="1"/>
  <c r="K104" i="21" s="1"/>
  <c r="V104" i="14"/>
  <c r="W104" i="14" s="1"/>
  <c r="L104" i="21" s="1"/>
  <c r="X104" i="14"/>
  <c r="Y104" i="14" s="1"/>
  <c r="M104" i="21" s="1"/>
  <c r="B105" i="14"/>
  <c r="C105" i="14" s="1"/>
  <c r="B105" i="21" s="1"/>
  <c r="D105" i="14"/>
  <c r="E105" i="14" s="1"/>
  <c r="C105" i="21" s="1"/>
  <c r="F105" i="14"/>
  <c r="G105" i="14" s="1"/>
  <c r="D105" i="21" s="1"/>
  <c r="H105" i="14"/>
  <c r="I105" i="14" s="1"/>
  <c r="E105" i="21" s="1"/>
  <c r="J105" i="14"/>
  <c r="K105" i="14" s="1"/>
  <c r="F105" i="21" s="1"/>
  <c r="L105" i="14"/>
  <c r="M105" i="14" s="1"/>
  <c r="G105" i="21" s="1"/>
  <c r="N105" i="14"/>
  <c r="O105" i="14" s="1"/>
  <c r="H105" i="21" s="1"/>
  <c r="P105" i="14"/>
  <c r="Q105" i="14" s="1"/>
  <c r="I105" i="21" s="1"/>
  <c r="R105" i="14"/>
  <c r="S105" i="14" s="1"/>
  <c r="J105" i="21" s="1"/>
  <c r="T105" i="14"/>
  <c r="U105" i="14" s="1"/>
  <c r="K105" i="21" s="1"/>
  <c r="V105" i="14"/>
  <c r="W105" i="14" s="1"/>
  <c r="L105" i="21" s="1"/>
  <c r="X105" i="14"/>
  <c r="Y105" i="14" s="1"/>
  <c r="M105" i="21" s="1"/>
  <c r="B106" i="14"/>
  <c r="C106" i="14" s="1"/>
  <c r="B106" i="21" s="1"/>
  <c r="D106" i="14"/>
  <c r="E106" i="14" s="1"/>
  <c r="C106" i="21" s="1"/>
  <c r="F106" i="14"/>
  <c r="G106" i="14" s="1"/>
  <c r="D106" i="21" s="1"/>
  <c r="H106" i="14"/>
  <c r="I106" i="14" s="1"/>
  <c r="E106" i="21" s="1"/>
  <c r="J106" i="14"/>
  <c r="K106" i="14" s="1"/>
  <c r="F106" i="21" s="1"/>
  <c r="L106" i="14"/>
  <c r="M106" i="14" s="1"/>
  <c r="G106" i="21" s="1"/>
  <c r="N106" i="14"/>
  <c r="O106" i="14" s="1"/>
  <c r="H106" i="21" s="1"/>
  <c r="P106" i="14"/>
  <c r="Q106" i="14" s="1"/>
  <c r="I106" i="21" s="1"/>
  <c r="R106" i="14"/>
  <c r="S106" i="14" s="1"/>
  <c r="J106" i="21" s="1"/>
  <c r="T106" i="14"/>
  <c r="U106" i="14" s="1"/>
  <c r="K106" i="21" s="1"/>
  <c r="V106" i="14"/>
  <c r="W106" i="14" s="1"/>
  <c r="L106" i="21" s="1"/>
  <c r="X106" i="14"/>
  <c r="Y106" i="14" s="1"/>
  <c r="M106" i="21" s="1"/>
  <c r="B107" i="14"/>
  <c r="C107" i="14" s="1"/>
  <c r="B107" i="21" s="1"/>
  <c r="D107" i="14"/>
  <c r="E107" i="14" s="1"/>
  <c r="C107" i="21" s="1"/>
  <c r="F107" i="14"/>
  <c r="G107" i="14" s="1"/>
  <c r="D107" i="21" s="1"/>
  <c r="H107" i="14"/>
  <c r="I107" i="14" s="1"/>
  <c r="E107" i="21" s="1"/>
  <c r="J107" i="14"/>
  <c r="K107" i="14" s="1"/>
  <c r="F107" i="21" s="1"/>
  <c r="L107" i="14"/>
  <c r="M107" i="14" s="1"/>
  <c r="G107" i="21" s="1"/>
  <c r="N107" i="14"/>
  <c r="O107" i="14" s="1"/>
  <c r="H107" i="21" s="1"/>
  <c r="P107" i="14"/>
  <c r="Q107" i="14" s="1"/>
  <c r="I107" i="21" s="1"/>
  <c r="R107" i="14"/>
  <c r="S107" i="14" s="1"/>
  <c r="J107" i="21" s="1"/>
  <c r="T107" i="14"/>
  <c r="U107" i="14" s="1"/>
  <c r="K107" i="21" s="1"/>
  <c r="V107" i="14"/>
  <c r="W107" i="14" s="1"/>
  <c r="L107" i="21" s="1"/>
  <c r="X107" i="14"/>
  <c r="Y107" i="14" s="1"/>
  <c r="M107" i="21" s="1"/>
  <c r="B108" i="14"/>
  <c r="C108" i="14" s="1"/>
  <c r="B108" i="21" s="1"/>
  <c r="D108" i="14"/>
  <c r="E108" i="14" s="1"/>
  <c r="C108" i="21" s="1"/>
  <c r="F108" i="14"/>
  <c r="G108" i="14" s="1"/>
  <c r="D108" i="21" s="1"/>
  <c r="H108" i="14"/>
  <c r="I108" i="14" s="1"/>
  <c r="E108" i="21" s="1"/>
  <c r="J108" i="14"/>
  <c r="K108" i="14" s="1"/>
  <c r="F108" i="21" s="1"/>
  <c r="L108" i="14"/>
  <c r="M108" i="14" s="1"/>
  <c r="G108" i="21" s="1"/>
  <c r="N108" i="14"/>
  <c r="O108" i="14" s="1"/>
  <c r="H108" i="21" s="1"/>
  <c r="P108" i="14"/>
  <c r="Q108" i="14" s="1"/>
  <c r="I108" i="21" s="1"/>
  <c r="R108" i="14"/>
  <c r="S108" i="14" s="1"/>
  <c r="J108" i="21" s="1"/>
  <c r="T108" i="14"/>
  <c r="U108" i="14" s="1"/>
  <c r="K108" i="21" s="1"/>
  <c r="V108" i="14"/>
  <c r="W108" i="14" s="1"/>
  <c r="L108" i="21" s="1"/>
  <c r="X108" i="14"/>
  <c r="Y108" i="14" s="1"/>
  <c r="M108" i="21" s="1"/>
  <c r="B109" i="14"/>
  <c r="C109" i="14" s="1"/>
  <c r="B109" i="21" s="1"/>
  <c r="D109" i="14"/>
  <c r="E109" i="14" s="1"/>
  <c r="C109" i="21" s="1"/>
  <c r="F109" i="14"/>
  <c r="G109" i="14" s="1"/>
  <c r="D109" i="21" s="1"/>
  <c r="H109" i="14"/>
  <c r="I109" i="14" s="1"/>
  <c r="E109" i="21" s="1"/>
  <c r="J109" i="14"/>
  <c r="K109" i="14" s="1"/>
  <c r="F109" i="21" s="1"/>
  <c r="L109" i="14"/>
  <c r="M109" i="14" s="1"/>
  <c r="G109" i="21" s="1"/>
  <c r="N109" i="14"/>
  <c r="O109" i="14" s="1"/>
  <c r="H109" i="21" s="1"/>
  <c r="P109" i="14"/>
  <c r="Q109" i="14" s="1"/>
  <c r="I109" i="21" s="1"/>
  <c r="R109" i="14"/>
  <c r="S109" i="14" s="1"/>
  <c r="J109" i="21" s="1"/>
  <c r="T109" i="14"/>
  <c r="U109" i="14" s="1"/>
  <c r="K109" i="21" s="1"/>
  <c r="V109" i="14"/>
  <c r="W109" i="14" s="1"/>
  <c r="L109" i="21" s="1"/>
  <c r="X109" i="14"/>
  <c r="Y109" i="14" s="1"/>
  <c r="M109" i="21" s="1"/>
  <c r="B110" i="14"/>
  <c r="C110" i="14" s="1"/>
  <c r="B110" i="21" s="1"/>
  <c r="D110" i="14"/>
  <c r="E110" i="14" s="1"/>
  <c r="C110" i="21" s="1"/>
  <c r="F110" i="14"/>
  <c r="G110" i="14" s="1"/>
  <c r="D110" i="21" s="1"/>
  <c r="H110" i="14"/>
  <c r="I110" i="14" s="1"/>
  <c r="E110" i="21" s="1"/>
  <c r="J110" i="14"/>
  <c r="K110" i="14" s="1"/>
  <c r="F110" i="21" s="1"/>
  <c r="L110" i="14"/>
  <c r="M110" i="14" s="1"/>
  <c r="G110" i="21" s="1"/>
  <c r="N110" i="14"/>
  <c r="O110" i="14" s="1"/>
  <c r="H110" i="21" s="1"/>
  <c r="P110" i="14"/>
  <c r="Q110" i="14" s="1"/>
  <c r="I110" i="21" s="1"/>
  <c r="R110" i="14"/>
  <c r="S110" i="14" s="1"/>
  <c r="J110" i="21" s="1"/>
  <c r="T110" i="14"/>
  <c r="U110" i="14" s="1"/>
  <c r="K110" i="21" s="1"/>
  <c r="V110" i="14"/>
  <c r="W110" i="14" s="1"/>
  <c r="L110" i="21" s="1"/>
  <c r="X110" i="14"/>
  <c r="Y110" i="14" s="1"/>
  <c r="M110" i="21" s="1"/>
  <c r="B111" i="14"/>
  <c r="C111" i="14" s="1"/>
  <c r="B111" i="21" s="1"/>
  <c r="D111" i="14"/>
  <c r="E111" i="14" s="1"/>
  <c r="C111" i="21" s="1"/>
  <c r="F111" i="14"/>
  <c r="G111" i="14" s="1"/>
  <c r="D111" i="21" s="1"/>
  <c r="H111" i="14"/>
  <c r="I111" i="14" s="1"/>
  <c r="E111" i="21" s="1"/>
  <c r="J111" i="14"/>
  <c r="K111" i="14" s="1"/>
  <c r="F111" i="21" s="1"/>
  <c r="L111" i="14"/>
  <c r="M111" i="14" s="1"/>
  <c r="G111" i="21" s="1"/>
  <c r="N111" i="14"/>
  <c r="O111" i="14" s="1"/>
  <c r="H111" i="21" s="1"/>
  <c r="P111" i="14"/>
  <c r="Q111" i="14" s="1"/>
  <c r="I111" i="21" s="1"/>
  <c r="R111" i="14"/>
  <c r="S111" i="14" s="1"/>
  <c r="J111" i="21" s="1"/>
  <c r="T111" i="14"/>
  <c r="U111" i="14" s="1"/>
  <c r="K111" i="21" s="1"/>
  <c r="V111" i="14"/>
  <c r="W111" i="14" s="1"/>
  <c r="L111" i="21" s="1"/>
  <c r="X111" i="14"/>
  <c r="Y111" i="14" s="1"/>
  <c r="M111" i="21" s="1"/>
  <c r="B112" i="14"/>
  <c r="C112" i="14" s="1"/>
  <c r="B112" i="21" s="1"/>
  <c r="D112" i="14"/>
  <c r="E112" i="14" s="1"/>
  <c r="C112" i="21" s="1"/>
  <c r="F112" i="14"/>
  <c r="G112" i="14" s="1"/>
  <c r="D112" i="21" s="1"/>
  <c r="H112" i="14"/>
  <c r="I112" i="14" s="1"/>
  <c r="E112" i="21" s="1"/>
  <c r="J112" i="14"/>
  <c r="K112" i="14" s="1"/>
  <c r="F112" i="21" s="1"/>
  <c r="L112" i="14"/>
  <c r="M112" i="14" s="1"/>
  <c r="G112" i="21" s="1"/>
  <c r="N112" i="14"/>
  <c r="O112" i="14" s="1"/>
  <c r="H112" i="21" s="1"/>
  <c r="P112" i="14"/>
  <c r="Q112" i="14" s="1"/>
  <c r="I112" i="21" s="1"/>
  <c r="R112" i="14"/>
  <c r="S112" i="14" s="1"/>
  <c r="J112" i="21" s="1"/>
  <c r="T112" i="14"/>
  <c r="U112" i="14" s="1"/>
  <c r="K112" i="21" s="1"/>
  <c r="V112" i="14"/>
  <c r="W112" i="14" s="1"/>
  <c r="L112" i="21" s="1"/>
  <c r="X112" i="14"/>
  <c r="Y112" i="14" s="1"/>
  <c r="M112" i="21" s="1"/>
  <c r="B113" i="14"/>
  <c r="C113" i="14" s="1"/>
  <c r="B113" i="21" s="1"/>
  <c r="D113" i="14"/>
  <c r="E113" i="14" s="1"/>
  <c r="C113" i="21" s="1"/>
  <c r="F113" i="14"/>
  <c r="G113" i="14" s="1"/>
  <c r="D113" i="21" s="1"/>
  <c r="H113" i="14"/>
  <c r="I113" i="14" s="1"/>
  <c r="E113" i="21" s="1"/>
  <c r="J113" i="14"/>
  <c r="K113" i="14" s="1"/>
  <c r="F113" i="21" s="1"/>
  <c r="L113" i="14"/>
  <c r="M113" i="14" s="1"/>
  <c r="G113" i="21" s="1"/>
  <c r="N113" i="14"/>
  <c r="O113" i="14" s="1"/>
  <c r="H113" i="21" s="1"/>
  <c r="P113" i="14"/>
  <c r="Q113" i="14" s="1"/>
  <c r="I113" i="21" s="1"/>
  <c r="R113" i="14"/>
  <c r="S113" i="14" s="1"/>
  <c r="J113" i="21" s="1"/>
  <c r="T113" i="14"/>
  <c r="U113" i="14" s="1"/>
  <c r="K113" i="21" s="1"/>
  <c r="V113" i="14"/>
  <c r="W113" i="14" s="1"/>
  <c r="L113" i="21" s="1"/>
  <c r="X113" i="14"/>
  <c r="Y113" i="14" s="1"/>
  <c r="M113" i="21" s="1"/>
  <c r="B114" i="14"/>
  <c r="C114" i="14" s="1"/>
  <c r="B114" i="21" s="1"/>
  <c r="D114" i="14"/>
  <c r="E114" i="14" s="1"/>
  <c r="C114" i="21" s="1"/>
  <c r="F114" i="14"/>
  <c r="G114" i="14" s="1"/>
  <c r="D114" i="21" s="1"/>
  <c r="H114" i="14"/>
  <c r="I114" i="14" s="1"/>
  <c r="E114" i="21" s="1"/>
  <c r="J114" i="14"/>
  <c r="K114" i="14" s="1"/>
  <c r="F114" i="21" s="1"/>
  <c r="L114" i="14"/>
  <c r="M114" i="14" s="1"/>
  <c r="G114" i="21" s="1"/>
  <c r="N114" i="14"/>
  <c r="O114" i="14" s="1"/>
  <c r="H114" i="21" s="1"/>
  <c r="P114" i="14"/>
  <c r="Q114" i="14" s="1"/>
  <c r="I114" i="21" s="1"/>
  <c r="R114" i="14"/>
  <c r="S114" i="14" s="1"/>
  <c r="J114" i="21" s="1"/>
  <c r="T114" i="14"/>
  <c r="U114" i="14" s="1"/>
  <c r="K114" i="21" s="1"/>
  <c r="V114" i="14"/>
  <c r="W114" i="14" s="1"/>
  <c r="L114" i="21" s="1"/>
  <c r="X114" i="14"/>
  <c r="Y114" i="14" s="1"/>
  <c r="M114" i="21" s="1"/>
  <c r="B115" i="14"/>
  <c r="C115" i="14" s="1"/>
  <c r="B115" i="21" s="1"/>
  <c r="D115" i="14"/>
  <c r="E115" i="14" s="1"/>
  <c r="C115" i="21" s="1"/>
  <c r="F115" i="14"/>
  <c r="G115" i="14" s="1"/>
  <c r="D115" i="21" s="1"/>
  <c r="H115" i="14"/>
  <c r="I115" i="14" s="1"/>
  <c r="E115" i="21" s="1"/>
  <c r="J115" i="14"/>
  <c r="K115" i="14" s="1"/>
  <c r="F115" i="21" s="1"/>
  <c r="L115" i="14"/>
  <c r="M115" i="14" s="1"/>
  <c r="G115" i="21" s="1"/>
  <c r="N115" i="14"/>
  <c r="O115" i="14" s="1"/>
  <c r="H115" i="21" s="1"/>
  <c r="P115" i="14"/>
  <c r="Q115" i="14" s="1"/>
  <c r="I115" i="21" s="1"/>
  <c r="R115" i="14"/>
  <c r="S115" i="14" s="1"/>
  <c r="J115" i="21" s="1"/>
  <c r="T115" i="14"/>
  <c r="U115" i="14" s="1"/>
  <c r="K115" i="21" s="1"/>
  <c r="V115" i="14"/>
  <c r="W115" i="14" s="1"/>
  <c r="L115" i="21" s="1"/>
  <c r="X115" i="14"/>
  <c r="Y115" i="14" s="1"/>
  <c r="M115" i="21" s="1"/>
  <c r="B116" i="14"/>
  <c r="C116" i="14" s="1"/>
  <c r="B116" i="21" s="1"/>
  <c r="D116" i="14"/>
  <c r="E116" i="14" s="1"/>
  <c r="C116" i="21" s="1"/>
  <c r="F116" i="14"/>
  <c r="G116" i="14" s="1"/>
  <c r="D116" i="21" s="1"/>
  <c r="H116" i="14"/>
  <c r="I116" i="14" s="1"/>
  <c r="E116" i="21" s="1"/>
  <c r="J116" i="14"/>
  <c r="K116" i="14" s="1"/>
  <c r="F116" i="21" s="1"/>
  <c r="L116" i="14"/>
  <c r="M116" i="14" s="1"/>
  <c r="G116" i="21" s="1"/>
  <c r="N116" i="14"/>
  <c r="O116" i="14" s="1"/>
  <c r="H116" i="21" s="1"/>
  <c r="P116" i="14"/>
  <c r="Q116" i="14" s="1"/>
  <c r="I116" i="21" s="1"/>
  <c r="R116" i="14"/>
  <c r="S116" i="14" s="1"/>
  <c r="J116" i="21" s="1"/>
  <c r="T116" i="14"/>
  <c r="U116" i="14" s="1"/>
  <c r="K116" i="21" s="1"/>
  <c r="V116" i="14"/>
  <c r="W116" i="14" s="1"/>
  <c r="L116" i="21" s="1"/>
  <c r="X116" i="14"/>
  <c r="Y116" i="14" s="1"/>
  <c r="M116" i="21" s="1"/>
  <c r="B117" i="14"/>
  <c r="C117" i="14" s="1"/>
  <c r="B117" i="21" s="1"/>
  <c r="D117" i="14"/>
  <c r="E117" i="14" s="1"/>
  <c r="C117" i="21" s="1"/>
  <c r="F117" i="14"/>
  <c r="G117" i="14" s="1"/>
  <c r="D117" i="21" s="1"/>
  <c r="H117" i="14"/>
  <c r="I117" i="14" s="1"/>
  <c r="E117" i="21" s="1"/>
  <c r="J117" i="14"/>
  <c r="K117" i="14" s="1"/>
  <c r="F117" i="21" s="1"/>
  <c r="L117" i="14"/>
  <c r="M117" i="14" s="1"/>
  <c r="G117" i="21" s="1"/>
  <c r="N117" i="14"/>
  <c r="O117" i="14" s="1"/>
  <c r="H117" i="21" s="1"/>
  <c r="P117" i="14"/>
  <c r="Q117" i="14" s="1"/>
  <c r="I117" i="21" s="1"/>
  <c r="R117" i="14"/>
  <c r="S117" i="14" s="1"/>
  <c r="J117" i="21" s="1"/>
  <c r="T117" i="14"/>
  <c r="U117" i="14" s="1"/>
  <c r="K117" i="21" s="1"/>
  <c r="V117" i="14"/>
  <c r="W117" i="14" s="1"/>
  <c r="L117" i="21" s="1"/>
  <c r="X117" i="14"/>
  <c r="Y117" i="14" s="1"/>
  <c r="M117" i="21" s="1"/>
  <c r="B118" i="14"/>
  <c r="C118" i="14" s="1"/>
  <c r="B118" i="21" s="1"/>
  <c r="D118" i="14"/>
  <c r="E118" i="14" s="1"/>
  <c r="C118" i="21" s="1"/>
  <c r="F118" i="14"/>
  <c r="G118" i="14" s="1"/>
  <c r="D118" i="21" s="1"/>
  <c r="H118" i="14"/>
  <c r="I118" i="14" s="1"/>
  <c r="E118" i="21" s="1"/>
  <c r="J118" i="14"/>
  <c r="K118" i="14" s="1"/>
  <c r="F118" i="21" s="1"/>
  <c r="L118" i="14"/>
  <c r="M118" i="14" s="1"/>
  <c r="G118" i="21" s="1"/>
  <c r="N118" i="14"/>
  <c r="O118" i="14" s="1"/>
  <c r="H118" i="21" s="1"/>
  <c r="P118" i="14"/>
  <c r="Q118" i="14" s="1"/>
  <c r="I118" i="21" s="1"/>
  <c r="R118" i="14"/>
  <c r="S118" i="14" s="1"/>
  <c r="J118" i="21" s="1"/>
  <c r="T118" i="14"/>
  <c r="U118" i="14" s="1"/>
  <c r="K118" i="21" s="1"/>
  <c r="V118" i="14"/>
  <c r="W118" i="14" s="1"/>
  <c r="L118" i="21" s="1"/>
  <c r="X118" i="14"/>
  <c r="Y118" i="14" s="1"/>
  <c r="M118" i="21" s="1"/>
  <c r="B119" i="14"/>
  <c r="C119" i="14" s="1"/>
  <c r="B119" i="21" s="1"/>
  <c r="D119" i="14"/>
  <c r="E119" i="14" s="1"/>
  <c r="C119" i="21" s="1"/>
  <c r="F119" i="14"/>
  <c r="G119" i="14" s="1"/>
  <c r="D119" i="21" s="1"/>
  <c r="H119" i="14"/>
  <c r="I119" i="14" s="1"/>
  <c r="E119" i="21" s="1"/>
  <c r="J119" i="14"/>
  <c r="K119" i="14" s="1"/>
  <c r="F119" i="21" s="1"/>
  <c r="L119" i="14"/>
  <c r="M119" i="14" s="1"/>
  <c r="G119" i="21" s="1"/>
  <c r="N119" i="14"/>
  <c r="O119" i="14" s="1"/>
  <c r="H119" i="21" s="1"/>
  <c r="P119" i="14"/>
  <c r="Q119" i="14" s="1"/>
  <c r="I119" i="21" s="1"/>
  <c r="R119" i="14"/>
  <c r="S119" i="14" s="1"/>
  <c r="J119" i="21" s="1"/>
  <c r="T119" i="14"/>
  <c r="U119" i="14" s="1"/>
  <c r="K119" i="21" s="1"/>
  <c r="V119" i="14"/>
  <c r="W119" i="14" s="1"/>
  <c r="L119" i="21" s="1"/>
  <c r="X119" i="14"/>
  <c r="Y119" i="14" s="1"/>
  <c r="M119" i="21" s="1"/>
  <c r="B120" i="14"/>
  <c r="C120" i="14" s="1"/>
  <c r="B120" i="21" s="1"/>
  <c r="D120" i="14"/>
  <c r="E120" i="14" s="1"/>
  <c r="C120" i="21" s="1"/>
  <c r="F120" i="14"/>
  <c r="G120" i="14" s="1"/>
  <c r="D120" i="21" s="1"/>
  <c r="H120" i="14"/>
  <c r="I120" i="14" s="1"/>
  <c r="E120" i="21" s="1"/>
  <c r="J120" i="14"/>
  <c r="K120" i="14" s="1"/>
  <c r="F120" i="21" s="1"/>
  <c r="L120" i="14"/>
  <c r="M120" i="14" s="1"/>
  <c r="G120" i="21" s="1"/>
  <c r="N120" i="14"/>
  <c r="O120" i="14" s="1"/>
  <c r="H120" i="21" s="1"/>
  <c r="P120" i="14"/>
  <c r="Q120" i="14" s="1"/>
  <c r="I120" i="21" s="1"/>
  <c r="R120" i="14"/>
  <c r="S120" i="14" s="1"/>
  <c r="J120" i="21" s="1"/>
  <c r="T120" i="14"/>
  <c r="U120" i="14" s="1"/>
  <c r="K120" i="21" s="1"/>
  <c r="V120" i="14"/>
  <c r="W120" i="14" s="1"/>
  <c r="L120" i="21" s="1"/>
  <c r="X120" i="14"/>
  <c r="Y120" i="14" s="1"/>
  <c r="M120" i="21" s="1"/>
  <c r="B121" i="14"/>
  <c r="C121" i="14" s="1"/>
  <c r="B121" i="21" s="1"/>
  <c r="D121" i="14"/>
  <c r="E121" i="14" s="1"/>
  <c r="C121" i="21" s="1"/>
  <c r="F121" i="14"/>
  <c r="G121" i="14" s="1"/>
  <c r="D121" i="21" s="1"/>
  <c r="H121" i="14"/>
  <c r="I121" i="14" s="1"/>
  <c r="E121" i="21" s="1"/>
  <c r="J121" i="14"/>
  <c r="K121" i="14" s="1"/>
  <c r="F121" i="21" s="1"/>
  <c r="L121" i="14"/>
  <c r="M121" i="14" s="1"/>
  <c r="G121" i="21" s="1"/>
  <c r="N121" i="14"/>
  <c r="O121" i="14" s="1"/>
  <c r="H121" i="21" s="1"/>
  <c r="P121" i="14"/>
  <c r="Q121" i="14" s="1"/>
  <c r="I121" i="21" s="1"/>
  <c r="R121" i="14"/>
  <c r="S121" i="14" s="1"/>
  <c r="J121" i="21" s="1"/>
  <c r="T121" i="14"/>
  <c r="U121" i="14" s="1"/>
  <c r="K121" i="21" s="1"/>
  <c r="V121" i="14"/>
  <c r="W121" i="14" s="1"/>
  <c r="L121" i="21" s="1"/>
  <c r="X121" i="14"/>
  <c r="Y121" i="14" s="1"/>
  <c r="M121" i="21" s="1"/>
  <c r="B122" i="14"/>
  <c r="C122" i="14" s="1"/>
  <c r="B122" i="21" s="1"/>
  <c r="D122" i="14"/>
  <c r="E122" i="14" s="1"/>
  <c r="C122" i="21" s="1"/>
  <c r="F122" i="14"/>
  <c r="G122" i="14" s="1"/>
  <c r="D122" i="21" s="1"/>
  <c r="H122" i="14"/>
  <c r="I122" i="14" s="1"/>
  <c r="E122" i="21" s="1"/>
  <c r="J122" i="14"/>
  <c r="K122" i="14" s="1"/>
  <c r="F122" i="21" s="1"/>
  <c r="L122" i="14"/>
  <c r="M122" i="14" s="1"/>
  <c r="G122" i="21" s="1"/>
  <c r="N122" i="14"/>
  <c r="O122" i="14" s="1"/>
  <c r="H122" i="21" s="1"/>
  <c r="P122" i="14"/>
  <c r="Q122" i="14" s="1"/>
  <c r="I122" i="21" s="1"/>
  <c r="R122" i="14"/>
  <c r="S122" i="14" s="1"/>
  <c r="J122" i="21" s="1"/>
  <c r="T122" i="14"/>
  <c r="U122" i="14" s="1"/>
  <c r="K122" i="21" s="1"/>
  <c r="V122" i="14"/>
  <c r="W122" i="14" s="1"/>
  <c r="L122" i="21" s="1"/>
  <c r="X122" i="14"/>
  <c r="Y122" i="14" s="1"/>
  <c r="M122" i="21" s="1"/>
  <c r="B123" i="14"/>
  <c r="C123" i="14" s="1"/>
  <c r="B123" i="21" s="1"/>
  <c r="D123" i="14"/>
  <c r="E123" i="14" s="1"/>
  <c r="C123" i="21" s="1"/>
  <c r="F123" i="14"/>
  <c r="G123" i="14" s="1"/>
  <c r="D123" i="21" s="1"/>
  <c r="H123" i="14"/>
  <c r="I123" i="14" s="1"/>
  <c r="E123" i="21" s="1"/>
  <c r="J123" i="14"/>
  <c r="K123" i="14" s="1"/>
  <c r="F123" i="21" s="1"/>
  <c r="L123" i="14"/>
  <c r="M123" i="14" s="1"/>
  <c r="G123" i="21" s="1"/>
  <c r="N123" i="14"/>
  <c r="O123" i="14" s="1"/>
  <c r="H123" i="21" s="1"/>
  <c r="P123" i="14"/>
  <c r="Q123" i="14" s="1"/>
  <c r="I123" i="21" s="1"/>
  <c r="R123" i="14"/>
  <c r="S123" i="14" s="1"/>
  <c r="J123" i="21" s="1"/>
  <c r="T123" i="14"/>
  <c r="U123" i="14" s="1"/>
  <c r="K123" i="21" s="1"/>
  <c r="V123" i="14"/>
  <c r="W123" i="14" s="1"/>
  <c r="L123" i="21" s="1"/>
  <c r="X123" i="14"/>
  <c r="Y123" i="14" s="1"/>
  <c r="M123" i="21" s="1"/>
  <c r="B124" i="14"/>
  <c r="C124" i="14" s="1"/>
  <c r="B124" i="21" s="1"/>
  <c r="D124" i="14"/>
  <c r="E124" i="14" s="1"/>
  <c r="C124" i="21" s="1"/>
  <c r="F124" i="14"/>
  <c r="G124" i="14" s="1"/>
  <c r="D124" i="21" s="1"/>
  <c r="H124" i="14"/>
  <c r="I124" i="14" s="1"/>
  <c r="E124" i="21" s="1"/>
  <c r="J124" i="14"/>
  <c r="K124" i="14" s="1"/>
  <c r="F124" i="21" s="1"/>
  <c r="L124" i="14"/>
  <c r="M124" i="14" s="1"/>
  <c r="G124" i="21" s="1"/>
  <c r="N124" i="14"/>
  <c r="O124" i="14" s="1"/>
  <c r="H124" i="21" s="1"/>
  <c r="P124" i="14"/>
  <c r="Q124" i="14" s="1"/>
  <c r="I124" i="21" s="1"/>
  <c r="R124" i="14"/>
  <c r="S124" i="14" s="1"/>
  <c r="J124" i="21" s="1"/>
  <c r="T124" i="14"/>
  <c r="U124" i="14" s="1"/>
  <c r="K124" i="21" s="1"/>
  <c r="V124" i="14"/>
  <c r="W124" i="14" s="1"/>
  <c r="L124" i="21" s="1"/>
  <c r="X124" i="14"/>
  <c r="Y124" i="14" s="1"/>
  <c r="M124" i="21" s="1"/>
  <c r="B125" i="14"/>
  <c r="C125" i="14" s="1"/>
  <c r="B125" i="21" s="1"/>
  <c r="D125" i="14"/>
  <c r="E125" i="14" s="1"/>
  <c r="C125" i="21" s="1"/>
  <c r="F125" i="14"/>
  <c r="G125" i="14" s="1"/>
  <c r="D125" i="21" s="1"/>
  <c r="H125" i="14"/>
  <c r="I125" i="14" s="1"/>
  <c r="E125" i="21" s="1"/>
  <c r="J125" i="14"/>
  <c r="K125" i="14" s="1"/>
  <c r="F125" i="21" s="1"/>
  <c r="L125" i="14"/>
  <c r="M125" i="14" s="1"/>
  <c r="G125" i="21" s="1"/>
  <c r="N125" i="14"/>
  <c r="O125" i="14" s="1"/>
  <c r="H125" i="21" s="1"/>
  <c r="P125" i="14"/>
  <c r="Q125" i="14" s="1"/>
  <c r="I125" i="21" s="1"/>
  <c r="R125" i="14"/>
  <c r="S125" i="14" s="1"/>
  <c r="J125" i="21" s="1"/>
  <c r="T125" i="14"/>
  <c r="U125" i="14" s="1"/>
  <c r="K125" i="21" s="1"/>
  <c r="V125" i="14"/>
  <c r="W125" i="14" s="1"/>
  <c r="L125" i="21" s="1"/>
  <c r="X125" i="14"/>
  <c r="Y125" i="14" s="1"/>
  <c r="M125" i="21" s="1"/>
  <c r="B126" i="14"/>
  <c r="C126" i="14" s="1"/>
  <c r="B126" i="21" s="1"/>
  <c r="D126" i="14"/>
  <c r="E126" i="14" s="1"/>
  <c r="C126" i="21" s="1"/>
  <c r="F126" i="14"/>
  <c r="G126" i="14" s="1"/>
  <c r="D126" i="21" s="1"/>
  <c r="H126" i="14"/>
  <c r="I126" i="14" s="1"/>
  <c r="E126" i="21" s="1"/>
  <c r="J126" i="14"/>
  <c r="K126" i="14" s="1"/>
  <c r="F126" i="21" s="1"/>
  <c r="L126" i="14"/>
  <c r="M126" i="14" s="1"/>
  <c r="G126" i="21" s="1"/>
  <c r="N126" i="14"/>
  <c r="O126" i="14" s="1"/>
  <c r="H126" i="21" s="1"/>
  <c r="P126" i="14"/>
  <c r="Q126" i="14" s="1"/>
  <c r="I126" i="21" s="1"/>
  <c r="R126" i="14"/>
  <c r="S126" i="14" s="1"/>
  <c r="J126" i="21" s="1"/>
  <c r="T126" i="14"/>
  <c r="U126" i="14" s="1"/>
  <c r="K126" i="21" s="1"/>
  <c r="V126" i="14"/>
  <c r="W126" i="14" s="1"/>
  <c r="L126" i="21" s="1"/>
  <c r="X126" i="14"/>
  <c r="Y126" i="14" s="1"/>
  <c r="M126" i="21" s="1"/>
  <c r="B127" i="14"/>
  <c r="C127" i="14" s="1"/>
  <c r="B127" i="21" s="1"/>
  <c r="D127" i="14"/>
  <c r="E127" i="14" s="1"/>
  <c r="C127" i="21" s="1"/>
  <c r="F127" i="14"/>
  <c r="G127" i="14" s="1"/>
  <c r="D127" i="21" s="1"/>
  <c r="H127" i="14"/>
  <c r="I127" i="14" s="1"/>
  <c r="E127" i="21" s="1"/>
  <c r="J127" i="14"/>
  <c r="K127" i="14" s="1"/>
  <c r="F127" i="21" s="1"/>
  <c r="L127" i="14"/>
  <c r="M127" i="14" s="1"/>
  <c r="G127" i="21" s="1"/>
  <c r="N127" i="14"/>
  <c r="O127" i="14" s="1"/>
  <c r="H127" i="21" s="1"/>
  <c r="P127" i="14"/>
  <c r="Q127" i="14" s="1"/>
  <c r="I127" i="21" s="1"/>
  <c r="R127" i="14"/>
  <c r="S127" i="14" s="1"/>
  <c r="J127" i="21" s="1"/>
  <c r="T127" i="14"/>
  <c r="U127" i="14" s="1"/>
  <c r="K127" i="21" s="1"/>
  <c r="V127" i="14"/>
  <c r="W127" i="14" s="1"/>
  <c r="L127" i="21" s="1"/>
  <c r="X127" i="14"/>
  <c r="Y127" i="14" s="1"/>
  <c r="M127" i="21" s="1"/>
  <c r="B128" i="14"/>
  <c r="C128" i="14" s="1"/>
  <c r="B128" i="21" s="1"/>
  <c r="D128" i="14"/>
  <c r="E128" i="14" s="1"/>
  <c r="C128" i="21" s="1"/>
  <c r="F128" i="14"/>
  <c r="G128" i="14" s="1"/>
  <c r="D128" i="21" s="1"/>
  <c r="H128" i="14"/>
  <c r="I128" i="14" s="1"/>
  <c r="E128" i="21" s="1"/>
  <c r="J128" i="14"/>
  <c r="K128" i="14" s="1"/>
  <c r="F128" i="21" s="1"/>
  <c r="L128" i="14"/>
  <c r="M128" i="14" s="1"/>
  <c r="G128" i="21" s="1"/>
  <c r="N128" i="14"/>
  <c r="O128" i="14" s="1"/>
  <c r="H128" i="21" s="1"/>
  <c r="P128" i="14"/>
  <c r="Q128" i="14" s="1"/>
  <c r="I128" i="21" s="1"/>
  <c r="R128" i="14"/>
  <c r="S128" i="14" s="1"/>
  <c r="J128" i="21" s="1"/>
  <c r="T128" i="14"/>
  <c r="U128" i="14" s="1"/>
  <c r="K128" i="21" s="1"/>
  <c r="V128" i="14"/>
  <c r="W128" i="14" s="1"/>
  <c r="L128" i="21" s="1"/>
  <c r="X128" i="14"/>
  <c r="Y128" i="14" s="1"/>
  <c r="M128" i="21" s="1"/>
  <c r="B129" i="14"/>
  <c r="C129" i="14" s="1"/>
  <c r="B129" i="21" s="1"/>
  <c r="D129" i="14"/>
  <c r="E129" i="14" s="1"/>
  <c r="C129" i="21" s="1"/>
  <c r="F129" i="14"/>
  <c r="G129" i="14" s="1"/>
  <c r="D129" i="21" s="1"/>
  <c r="H129" i="14"/>
  <c r="I129" i="14" s="1"/>
  <c r="E129" i="21" s="1"/>
  <c r="J129" i="14"/>
  <c r="K129" i="14" s="1"/>
  <c r="F129" i="21" s="1"/>
  <c r="L129" i="14"/>
  <c r="M129" i="14" s="1"/>
  <c r="G129" i="21" s="1"/>
  <c r="N129" i="14"/>
  <c r="O129" i="14" s="1"/>
  <c r="H129" i="21" s="1"/>
  <c r="P129" i="14"/>
  <c r="Q129" i="14" s="1"/>
  <c r="I129" i="21" s="1"/>
  <c r="R129" i="14"/>
  <c r="S129" i="14" s="1"/>
  <c r="J129" i="21" s="1"/>
  <c r="T129" i="14"/>
  <c r="U129" i="14" s="1"/>
  <c r="K129" i="21" s="1"/>
  <c r="V129" i="14"/>
  <c r="W129" i="14" s="1"/>
  <c r="L129" i="21" s="1"/>
  <c r="X129" i="14"/>
  <c r="Y129" i="14" s="1"/>
  <c r="M129" i="21" s="1"/>
  <c r="B130" i="14"/>
  <c r="C130" i="14" s="1"/>
  <c r="B130" i="21" s="1"/>
  <c r="D130" i="14"/>
  <c r="E130" i="14" s="1"/>
  <c r="C130" i="21" s="1"/>
  <c r="F130" i="14"/>
  <c r="G130" i="14" s="1"/>
  <c r="D130" i="21" s="1"/>
  <c r="H130" i="14"/>
  <c r="I130" i="14" s="1"/>
  <c r="E130" i="21" s="1"/>
  <c r="J130" i="14"/>
  <c r="K130" i="14" s="1"/>
  <c r="F130" i="21" s="1"/>
  <c r="L130" i="14"/>
  <c r="M130" i="14" s="1"/>
  <c r="G130" i="21" s="1"/>
  <c r="N130" i="14"/>
  <c r="O130" i="14" s="1"/>
  <c r="H130" i="21" s="1"/>
  <c r="P130" i="14"/>
  <c r="Q130" i="14" s="1"/>
  <c r="I130" i="21" s="1"/>
  <c r="R130" i="14"/>
  <c r="S130" i="14" s="1"/>
  <c r="J130" i="21" s="1"/>
  <c r="T130" i="14"/>
  <c r="U130" i="14" s="1"/>
  <c r="K130" i="21" s="1"/>
  <c r="V130" i="14"/>
  <c r="W130" i="14" s="1"/>
  <c r="L130" i="21" s="1"/>
  <c r="X130" i="14"/>
  <c r="Y130" i="14" s="1"/>
  <c r="M130" i="21" s="1"/>
  <c r="D22" i="35"/>
  <c r="E22" i="35" s="1"/>
  <c r="B22" i="35"/>
  <c r="A22" i="35"/>
  <c r="D21" i="35"/>
  <c r="E21" i="35" s="1"/>
  <c r="B21" i="35"/>
  <c r="A21" i="35"/>
  <c r="D20" i="35"/>
  <c r="E20" i="35" s="1"/>
  <c r="B20" i="35"/>
  <c r="A20" i="35"/>
  <c r="D19" i="35"/>
  <c r="E19" i="35" s="1"/>
  <c r="B19" i="35"/>
  <c r="A19" i="35"/>
  <c r="D18" i="35"/>
  <c r="E18" i="35" s="1"/>
  <c r="B18" i="35"/>
  <c r="A18" i="35"/>
  <c r="D17" i="35"/>
  <c r="E17" i="35" s="1"/>
  <c r="B17" i="35"/>
  <c r="A17" i="35"/>
  <c r="D16" i="35"/>
  <c r="E16" i="35" s="1"/>
  <c r="B16" i="35"/>
  <c r="A16" i="35"/>
  <c r="D15" i="35"/>
  <c r="E15" i="35" s="1"/>
  <c r="B15" i="35"/>
  <c r="A15" i="35"/>
  <c r="D14" i="35"/>
  <c r="E14" i="35" s="1"/>
  <c r="D13" i="10" s="1"/>
  <c r="B14" i="35"/>
  <c r="A14" i="35"/>
  <c r="D13" i="35"/>
  <c r="E13" i="35" s="1"/>
  <c r="D12" i="10" s="1"/>
  <c r="B13" i="35"/>
  <c r="A13" i="35"/>
  <c r="D12" i="35"/>
  <c r="E12" i="35" s="1"/>
  <c r="D11" i="10" s="1"/>
  <c r="B12" i="35"/>
  <c r="A12" i="35"/>
  <c r="D11" i="35"/>
  <c r="E11" i="35" s="1"/>
  <c r="D10" i="10" s="1"/>
  <c r="B11" i="35"/>
  <c r="A11" i="35"/>
  <c r="D10" i="35"/>
  <c r="E10" i="35" s="1"/>
  <c r="D9" i="10" s="1"/>
  <c r="B10" i="35"/>
  <c r="A10" i="35"/>
  <c r="D9" i="35"/>
  <c r="E9" i="35" s="1"/>
  <c r="D8" i="10" s="1"/>
  <c r="B9" i="35"/>
  <c r="A9" i="35"/>
  <c r="D8" i="35"/>
  <c r="E8" i="35" s="1"/>
  <c r="D7" i="10" s="1"/>
  <c r="B8" i="35"/>
  <c r="A8" i="35"/>
  <c r="E7" i="35"/>
  <c r="D6" i="10" s="1"/>
  <c r="D7" i="35"/>
  <c r="B7" i="35"/>
  <c r="A7" i="35"/>
  <c r="D6" i="35"/>
  <c r="E6" i="35" s="1"/>
  <c r="D5" i="10" s="1"/>
  <c r="B6" i="35"/>
  <c r="A6" i="35"/>
  <c r="D5" i="35"/>
  <c r="E5" i="35" s="1"/>
  <c r="D4" i="10" s="1"/>
  <c r="B5" i="35"/>
  <c r="A5" i="35"/>
  <c r="D4" i="35"/>
  <c r="E4" i="35" s="1"/>
  <c r="D3" i="10" s="1"/>
  <c r="B4" i="35"/>
  <c r="A4" i="35"/>
  <c r="D3" i="35"/>
  <c r="E3" i="35" s="1"/>
  <c r="D2" i="10" s="1"/>
  <c r="B3" i="35"/>
  <c r="A3" i="35"/>
  <c r="A92" i="14"/>
  <c r="A92" i="21" s="1"/>
  <c r="A93" i="14"/>
  <c r="A93" i="21" s="1"/>
  <c r="A94" i="14"/>
  <c r="A94" i="21" s="1"/>
  <c r="A95" i="14"/>
  <c r="A95" i="21" s="1"/>
  <c r="A96" i="14"/>
  <c r="A96" i="21" s="1"/>
  <c r="A97" i="14"/>
  <c r="A97" i="21" s="1"/>
  <c r="A98" i="14"/>
  <c r="A98" i="21" s="1"/>
  <c r="A99" i="14"/>
  <c r="A99" i="21" s="1"/>
  <c r="A100" i="14"/>
  <c r="A100" i="21" s="1"/>
  <c r="A101" i="14"/>
  <c r="A101" i="21" s="1"/>
  <c r="A102" i="14"/>
  <c r="A102" i="21" s="1"/>
  <c r="A103" i="14"/>
  <c r="A103" i="21" s="1"/>
  <c r="A104" i="14"/>
  <c r="A104" i="21" s="1"/>
  <c r="A105" i="14"/>
  <c r="A105" i="21" s="1"/>
  <c r="A106" i="14"/>
  <c r="A106" i="21" s="1"/>
  <c r="A107" i="14"/>
  <c r="A107" i="21" s="1"/>
  <c r="A108" i="14"/>
  <c r="A108" i="21" s="1"/>
  <c r="A109" i="14"/>
  <c r="A109" i="21" s="1"/>
  <c r="A110" i="14"/>
  <c r="A110" i="21" s="1"/>
  <c r="A111" i="14"/>
  <c r="A111" i="21" s="1"/>
  <c r="A112" i="14"/>
  <c r="A112" i="21" s="1"/>
  <c r="A113" i="14"/>
  <c r="A113" i="21" s="1"/>
  <c r="A114" i="14"/>
  <c r="A114" i="21" s="1"/>
  <c r="A115" i="14"/>
  <c r="A115" i="21" s="1"/>
  <c r="A116" i="14"/>
  <c r="A116" i="21" s="1"/>
  <c r="A117" i="14"/>
  <c r="A117" i="21" s="1"/>
  <c r="A118" i="14"/>
  <c r="A118" i="21" s="1"/>
  <c r="A119" i="14"/>
  <c r="A119" i="21" s="1"/>
  <c r="A120" i="14"/>
  <c r="A120" i="21" s="1"/>
  <c r="A121" i="14"/>
  <c r="A121" i="21" s="1"/>
  <c r="A122" i="14"/>
  <c r="A122" i="21" s="1"/>
  <c r="A123" i="14"/>
  <c r="A123" i="21" s="1"/>
  <c r="A124" i="14"/>
  <c r="A124" i="21" s="1"/>
  <c r="A125" i="14"/>
  <c r="A125" i="21" s="1"/>
  <c r="A126" i="14"/>
  <c r="A126" i="21" s="1"/>
  <c r="A127" i="14"/>
  <c r="A127" i="21" s="1"/>
  <c r="A128" i="14"/>
  <c r="A128" i="21" s="1"/>
  <c r="A129" i="14"/>
  <c r="A129" i="21" s="1"/>
  <c r="A130" i="14"/>
  <c r="A130" i="21" s="1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A144" i="13"/>
  <c r="A145" i="13"/>
  <c r="A146" i="13"/>
  <c r="A147" i="13"/>
  <c r="A148" i="13"/>
  <c r="A149" i="13"/>
  <c r="A150" i="13"/>
  <c r="A151" i="13"/>
  <c r="A152" i="13"/>
  <c r="A153" i="13"/>
  <c r="A93" i="13"/>
  <c r="W93" i="21" s="1"/>
  <c r="A94" i="13"/>
  <c r="A95" i="13"/>
  <c r="W95" i="21" s="1"/>
  <c r="A96" i="13"/>
  <c r="A97" i="13"/>
  <c r="A98" i="13"/>
  <c r="A99" i="13"/>
  <c r="W99" i="21" s="1"/>
  <c r="A100" i="13"/>
  <c r="A101" i="13"/>
  <c r="W101" i="21" s="1"/>
  <c r="A102" i="13"/>
  <c r="A103" i="13"/>
  <c r="W103" i="21" s="1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L10" i="20" l="1"/>
  <c r="L14" i="20"/>
  <c r="M11" i="20"/>
  <c r="K10" i="20"/>
  <c r="J10" i="20"/>
  <c r="J9" i="20"/>
  <c r="K8" i="20"/>
  <c r="J14" i="20"/>
  <c r="M7" i="20"/>
  <c r="L7" i="20"/>
  <c r="K7" i="20"/>
  <c r="J12" i="20"/>
  <c r="M12" i="20"/>
  <c r="L12" i="20"/>
  <c r="K14" i="20"/>
  <c r="J13" i="20"/>
  <c r="K13" i="20"/>
  <c r="M13" i="20"/>
  <c r="L11" i="20"/>
  <c r="K11" i="20"/>
  <c r="E11" i="20" s="1"/>
  <c r="K9" i="20"/>
  <c r="M9" i="20"/>
  <c r="L8" i="20"/>
  <c r="J8" i="20"/>
  <c r="M6" i="20"/>
  <c r="L6" i="20"/>
  <c r="K6" i="20"/>
  <c r="E6" i="20" s="1"/>
  <c r="M4" i="20"/>
  <c r="L4" i="20"/>
  <c r="K4" i="20"/>
  <c r="L5" i="20"/>
  <c r="K5" i="20"/>
  <c r="J5" i="20"/>
  <c r="J3" i="20"/>
  <c r="K3" i="20"/>
  <c r="L3" i="20"/>
  <c r="B74" i="13"/>
  <c r="B72" i="13"/>
  <c r="A92" i="13"/>
  <c r="W92" i="21" s="1"/>
  <c r="B8" i="13"/>
  <c r="B58" i="13"/>
  <c r="B27" i="13"/>
  <c r="F8" i="34"/>
  <c r="F3" i="34"/>
  <c r="F5" i="34"/>
  <c r="F6" i="34"/>
  <c r="F7" i="34"/>
  <c r="F9" i="34"/>
  <c r="F10" i="34"/>
  <c r="F11" i="34"/>
  <c r="F12" i="34"/>
  <c r="F13" i="34"/>
  <c r="F14" i="34"/>
  <c r="F15" i="34"/>
  <c r="F16" i="34"/>
  <c r="F17" i="34"/>
  <c r="F18" i="34"/>
  <c r="F19" i="34"/>
  <c r="F20" i="34"/>
  <c r="F21" i="34"/>
  <c r="F22" i="34"/>
  <c r="F4" i="34"/>
  <c r="D3" i="34"/>
  <c r="D4" i="34"/>
  <c r="D5" i="34"/>
  <c r="D6" i="34"/>
  <c r="D7" i="34"/>
  <c r="D8" i="34"/>
  <c r="D9" i="34"/>
  <c r="D10" i="34"/>
  <c r="D11" i="34"/>
  <c r="D12" i="34"/>
  <c r="D13" i="34"/>
  <c r="D14" i="34"/>
  <c r="D15" i="34"/>
  <c r="D16" i="34"/>
  <c r="D17" i="34"/>
  <c r="D18" i="34"/>
  <c r="D19" i="34"/>
  <c r="D20" i="34"/>
  <c r="G20" i="34" s="1"/>
  <c r="H20" i="34" s="1"/>
  <c r="D21" i="34"/>
  <c r="D22" i="34"/>
  <c r="D3" i="29"/>
  <c r="D4" i="29"/>
  <c r="D5" i="29"/>
  <c r="D6" i="29"/>
  <c r="D7" i="29"/>
  <c r="D8" i="29"/>
  <c r="D9" i="29"/>
  <c r="D10" i="29"/>
  <c r="D11" i="29"/>
  <c r="D12" i="29"/>
  <c r="D13" i="29"/>
  <c r="D14" i="29"/>
  <c r="D15" i="29"/>
  <c r="D16" i="29"/>
  <c r="D17" i="29"/>
  <c r="D18" i="29"/>
  <c r="D19" i="29"/>
  <c r="D20" i="29"/>
  <c r="D21" i="29"/>
  <c r="D22" i="29"/>
  <c r="B4" i="14"/>
  <c r="C4" i="14" s="1"/>
  <c r="L20" i="21"/>
  <c r="M20" i="21"/>
  <c r="L52" i="21"/>
  <c r="M52" i="21"/>
  <c r="L53" i="21"/>
  <c r="M53" i="21"/>
  <c r="L58" i="21"/>
  <c r="M58" i="21"/>
  <c r="F84" i="21"/>
  <c r="G84" i="21"/>
  <c r="H84" i="21"/>
  <c r="I84" i="21"/>
  <c r="J84" i="21"/>
  <c r="K84" i="21"/>
  <c r="L84" i="21"/>
  <c r="M84" i="21"/>
  <c r="F85" i="21"/>
  <c r="G85" i="21"/>
  <c r="H85" i="21"/>
  <c r="I85" i="21"/>
  <c r="J85" i="21"/>
  <c r="K85" i="21"/>
  <c r="L85" i="21"/>
  <c r="M85" i="21"/>
  <c r="F86" i="21"/>
  <c r="G86" i="21"/>
  <c r="H86" i="21"/>
  <c r="I86" i="21"/>
  <c r="J86" i="21"/>
  <c r="K86" i="21"/>
  <c r="L86" i="21"/>
  <c r="M86" i="21"/>
  <c r="F87" i="21"/>
  <c r="G87" i="21"/>
  <c r="H87" i="21"/>
  <c r="I87" i="21"/>
  <c r="J87" i="21"/>
  <c r="K87" i="21"/>
  <c r="L87" i="21"/>
  <c r="M87" i="21"/>
  <c r="A91" i="13"/>
  <c r="W91" i="21" s="1"/>
  <c r="B91" i="13"/>
  <c r="A85" i="13"/>
  <c r="W85" i="21" s="1"/>
  <c r="B85" i="13"/>
  <c r="A86" i="13"/>
  <c r="W86" i="21" s="1"/>
  <c r="B86" i="13"/>
  <c r="A87" i="13"/>
  <c r="W87" i="21" s="1"/>
  <c r="B87" i="13"/>
  <c r="A88" i="13"/>
  <c r="W88" i="21" s="1"/>
  <c r="B88" i="13"/>
  <c r="A89" i="13"/>
  <c r="W89" i="21" s="1"/>
  <c r="B89" i="13"/>
  <c r="A90" i="13"/>
  <c r="W90" i="21" s="1"/>
  <c r="B90" i="13"/>
  <c r="A90" i="14"/>
  <c r="A90" i="21" s="1"/>
  <c r="A91" i="14"/>
  <c r="A91" i="21" s="1"/>
  <c r="A86" i="14"/>
  <c r="A86" i="21" s="1"/>
  <c r="A87" i="14"/>
  <c r="A87" i="21" s="1"/>
  <c r="A88" i="14"/>
  <c r="A88" i="21" s="1"/>
  <c r="A89" i="14"/>
  <c r="A89" i="21" s="1"/>
  <c r="A51" i="14"/>
  <c r="A52" i="14"/>
  <c r="A53" i="14"/>
  <c r="A54" i="14"/>
  <c r="A55" i="14"/>
  <c r="A56" i="14"/>
  <c r="A57" i="14"/>
  <c r="A58" i="14"/>
  <c r="A59" i="14"/>
  <c r="A60" i="14"/>
  <c r="A61" i="14"/>
  <c r="A62" i="14"/>
  <c r="A63" i="14"/>
  <c r="A64" i="14"/>
  <c r="A65" i="14"/>
  <c r="A66" i="14"/>
  <c r="A67" i="14"/>
  <c r="A68" i="14"/>
  <c r="A69" i="14"/>
  <c r="A70" i="14"/>
  <c r="A71" i="14"/>
  <c r="A72" i="14"/>
  <c r="A73" i="14"/>
  <c r="A74" i="14"/>
  <c r="A75" i="14"/>
  <c r="A76" i="14"/>
  <c r="A77" i="14"/>
  <c r="A78" i="14"/>
  <c r="A79" i="14"/>
  <c r="A80" i="14"/>
  <c r="A81" i="14"/>
  <c r="A82" i="14"/>
  <c r="A83" i="14"/>
  <c r="A84" i="14"/>
  <c r="A84" i="21" s="1"/>
  <c r="A85" i="14"/>
  <c r="A85" i="21" s="1"/>
  <c r="A22" i="14"/>
  <c r="A23" i="14"/>
  <c r="A24" i="14"/>
  <c r="A25" i="14"/>
  <c r="A26" i="14"/>
  <c r="A27" i="14"/>
  <c r="A28" i="14"/>
  <c r="A29" i="14"/>
  <c r="A30" i="14"/>
  <c r="A31" i="14"/>
  <c r="A32" i="14"/>
  <c r="A33" i="14"/>
  <c r="A20" i="14"/>
  <c r="E10" i="20" l="1"/>
  <c r="F10" i="20" s="1"/>
  <c r="E7" i="20"/>
  <c r="E9" i="20"/>
  <c r="E13" i="20"/>
  <c r="E14" i="20"/>
  <c r="E12" i="20"/>
  <c r="F12" i="20" s="1"/>
  <c r="E8" i="20"/>
  <c r="E5" i="20"/>
  <c r="E4" i="20"/>
  <c r="E3" i="20"/>
  <c r="B132" i="14"/>
  <c r="C2" i="14"/>
  <c r="B133" i="14"/>
  <c r="B131" i="14"/>
  <c r="B71" i="21"/>
  <c r="B55" i="21"/>
  <c r="B39" i="21"/>
  <c r="B23" i="21"/>
  <c r="D85" i="21"/>
  <c r="D69" i="21"/>
  <c r="D53" i="21"/>
  <c r="D37" i="21"/>
  <c r="D21" i="21"/>
  <c r="E87" i="21"/>
  <c r="D84" i="21"/>
  <c r="D68" i="21"/>
  <c r="D52" i="21"/>
  <c r="D36" i="21"/>
  <c r="D20" i="21"/>
  <c r="D87" i="21"/>
  <c r="E27" i="21"/>
  <c r="C85" i="21"/>
  <c r="C30" i="21"/>
  <c r="C87" i="21"/>
  <c r="E84" i="21"/>
  <c r="D74" i="21"/>
  <c r="D58" i="21"/>
  <c r="D42" i="21"/>
  <c r="D26" i="21"/>
  <c r="E81" i="21"/>
  <c r="E65" i="21"/>
  <c r="E49" i="21"/>
  <c r="E33" i="21"/>
  <c r="E17" i="21"/>
  <c r="E86" i="21"/>
  <c r="C86" i="21"/>
  <c r="D86" i="21"/>
  <c r="E85" i="21"/>
  <c r="C84" i="21"/>
  <c r="B80" i="21"/>
  <c r="B56" i="21"/>
  <c r="B40" i="21"/>
  <c r="B24" i="21"/>
  <c r="G17" i="34"/>
  <c r="H17" i="34" s="1"/>
  <c r="G7" i="34"/>
  <c r="H7" i="34" s="1"/>
  <c r="G6" i="34"/>
  <c r="H6" i="34" s="1"/>
  <c r="G21" i="34"/>
  <c r="H21" i="34" s="1"/>
  <c r="G4" i="34"/>
  <c r="H4" i="34" s="1"/>
  <c r="G19" i="34"/>
  <c r="H19" i="34" s="1"/>
  <c r="G18" i="34"/>
  <c r="H18" i="34" s="1"/>
  <c r="G10" i="34"/>
  <c r="H10" i="34" s="1"/>
  <c r="G5" i="34"/>
  <c r="H5" i="34" s="1"/>
  <c r="B66" i="21"/>
  <c r="B19" i="21"/>
  <c r="B79" i="21"/>
  <c r="B67" i="21"/>
  <c r="G8" i="34"/>
  <c r="H8" i="34" s="1"/>
  <c r="G22" i="34"/>
  <c r="H22" i="34" s="1"/>
  <c r="G15" i="34"/>
  <c r="H15" i="34" s="1"/>
  <c r="G14" i="34"/>
  <c r="H14" i="34" s="1"/>
  <c r="G13" i="34"/>
  <c r="H13" i="34" s="1"/>
  <c r="G12" i="34"/>
  <c r="H12" i="34" s="1"/>
  <c r="G11" i="34"/>
  <c r="H11" i="34" s="1"/>
  <c r="G9" i="34"/>
  <c r="H9" i="34" s="1"/>
  <c r="G16" i="34"/>
  <c r="H16" i="34" s="1"/>
  <c r="G3" i="34"/>
  <c r="H3" i="34" s="1"/>
  <c r="B68" i="21"/>
  <c r="B74" i="21"/>
  <c r="C68" i="21"/>
  <c r="C19" i="21"/>
  <c r="B86" i="21"/>
  <c r="C67" i="21"/>
  <c r="B83" i="21"/>
  <c r="B82" i="21"/>
  <c r="B70" i="21"/>
  <c r="C80" i="21"/>
  <c r="B62" i="21"/>
  <c r="B20" i="21"/>
  <c r="B43" i="21"/>
  <c r="B54" i="21"/>
  <c r="B30" i="21"/>
  <c r="B53" i="21"/>
  <c r="B29" i="21"/>
  <c r="B17" i="21"/>
  <c r="B28" i="21"/>
  <c r="B51" i="21"/>
  <c r="B27" i="21"/>
  <c r="B15" i="21"/>
  <c r="B31" i="21"/>
  <c r="B25" i="21"/>
  <c r="B13" i="21"/>
  <c r="B60" i="21"/>
  <c r="B48" i="21"/>
  <c r="B36" i="21"/>
  <c r="B12" i="21"/>
  <c r="B59" i="21"/>
  <c r="B35" i="21"/>
  <c r="B11" i="21"/>
  <c r="B58" i="21"/>
  <c r="B46" i="21"/>
  <c r="B57" i="21"/>
  <c r="B81" i="21"/>
  <c r="B69" i="21"/>
  <c r="C77" i="21"/>
  <c r="B77" i="21"/>
  <c r="C65" i="21"/>
  <c r="B65" i="21"/>
  <c r="B76" i="21"/>
  <c r="B64" i="21"/>
  <c r="B87" i="21"/>
  <c r="B75" i="21"/>
  <c r="B63" i="21"/>
  <c r="C78" i="21"/>
  <c r="B85" i="21"/>
  <c r="B73" i="21"/>
  <c r="C79" i="21"/>
  <c r="B84" i="21"/>
  <c r="C23" i="21"/>
  <c r="D23" i="21"/>
  <c r="E23" i="21"/>
  <c r="F23" i="21"/>
  <c r="G23" i="21"/>
  <c r="H23" i="21"/>
  <c r="I23" i="21"/>
  <c r="J23" i="21"/>
  <c r="K23" i="21"/>
  <c r="M23" i="21"/>
  <c r="C24" i="21"/>
  <c r="D24" i="21"/>
  <c r="E24" i="21"/>
  <c r="F24" i="21"/>
  <c r="G24" i="21"/>
  <c r="H24" i="21"/>
  <c r="I24" i="21"/>
  <c r="J24" i="21"/>
  <c r="K24" i="21"/>
  <c r="C25" i="21"/>
  <c r="D25" i="21"/>
  <c r="E25" i="21"/>
  <c r="F25" i="21"/>
  <c r="G25" i="21"/>
  <c r="H25" i="21"/>
  <c r="I25" i="21"/>
  <c r="J25" i="21"/>
  <c r="K25" i="21"/>
  <c r="L25" i="21"/>
  <c r="M25" i="21"/>
  <c r="C26" i="21"/>
  <c r="E26" i="21"/>
  <c r="F26" i="21"/>
  <c r="G26" i="21"/>
  <c r="H26" i="21"/>
  <c r="I26" i="21"/>
  <c r="J26" i="21"/>
  <c r="K26" i="21"/>
  <c r="L26" i="21"/>
  <c r="M26" i="21"/>
  <c r="C27" i="21"/>
  <c r="D27" i="21"/>
  <c r="F27" i="21"/>
  <c r="G27" i="21"/>
  <c r="H27" i="21"/>
  <c r="I27" i="21"/>
  <c r="J27" i="21"/>
  <c r="K27" i="21"/>
  <c r="L27" i="21"/>
  <c r="C28" i="21"/>
  <c r="D28" i="21"/>
  <c r="E28" i="21"/>
  <c r="F28" i="21"/>
  <c r="G28" i="21"/>
  <c r="H28" i="21"/>
  <c r="I28" i="21"/>
  <c r="J28" i="21"/>
  <c r="K28" i="21"/>
  <c r="L28" i="21"/>
  <c r="M28" i="21"/>
  <c r="C29" i="21"/>
  <c r="D29" i="21"/>
  <c r="E29" i="21"/>
  <c r="F29" i="21"/>
  <c r="G29" i="21"/>
  <c r="H29" i="21"/>
  <c r="I29" i="21"/>
  <c r="J29" i="21"/>
  <c r="K29" i="21"/>
  <c r="L29" i="21"/>
  <c r="M29" i="21"/>
  <c r="D30" i="21"/>
  <c r="E30" i="21"/>
  <c r="F30" i="21"/>
  <c r="G30" i="21"/>
  <c r="H30" i="21"/>
  <c r="I30" i="21"/>
  <c r="J30" i="21"/>
  <c r="K30" i="21"/>
  <c r="L30" i="21"/>
  <c r="C31" i="21"/>
  <c r="D31" i="21"/>
  <c r="E31" i="21"/>
  <c r="F31" i="21"/>
  <c r="G31" i="21"/>
  <c r="H31" i="21"/>
  <c r="I31" i="21"/>
  <c r="J31" i="21"/>
  <c r="K31" i="21"/>
  <c r="L31" i="21"/>
  <c r="M31" i="21"/>
  <c r="H17" i="21"/>
  <c r="I17" i="21"/>
  <c r="J17" i="21"/>
  <c r="K17" i="21"/>
  <c r="H18" i="21"/>
  <c r="I18" i="21"/>
  <c r="J18" i="21"/>
  <c r="K18" i="21"/>
  <c r="H19" i="21"/>
  <c r="I19" i="21"/>
  <c r="J19" i="21"/>
  <c r="K19" i="21"/>
  <c r="H20" i="21"/>
  <c r="I20" i="21"/>
  <c r="J20" i="21"/>
  <c r="K20" i="21"/>
  <c r="H21" i="21"/>
  <c r="I21" i="21"/>
  <c r="J21" i="21"/>
  <c r="K21" i="21"/>
  <c r="H22" i="21"/>
  <c r="J22" i="21"/>
  <c r="L22" i="21"/>
  <c r="H32" i="21"/>
  <c r="I32" i="21"/>
  <c r="J32" i="21"/>
  <c r="K32" i="21"/>
  <c r="M32" i="21"/>
  <c r="H33" i="21"/>
  <c r="I33" i="21"/>
  <c r="J33" i="21"/>
  <c r="K33" i="21"/>
  <c r="H34" i="21"/>
  <c r="I34" i="21"/>
  <c r="J34" i="21"/>
  <c r="K34" i="21"/>
  <c r="H35" i="21"/>
  <c r="I35" i="21"/>
  <c r="J35" i="21"/>
  <c r="K35" i="21"/>
  <c r="H36" i="21"/>
  <c r="I36" i="21"/>
  <c r="J36" i="21"/>
  <c r="K36" i="21"/>
  <c r="M36" i="21"/>
  <c r="H37" i="21"/>
  <c r="I37" i="21"/>
  <c r="J37" i="21"/>
  <c r="K37" i="21"/>
  <c r="H38" i="21"/>
  <c r="I38" i="21"/>
  <c r="J38" i="21"/>
  <c r="K38" i="21"/>
  <c r="M38" i="21"/>
  <c r="H39" i="21"/>
  <c r="I39" i="21"/>
  <c r="J39" i="21"/>
  <c r="K39" i="21"/>
  <c r="H40" i="21"/>
  <c r="I40" i="21"/>
  <c r="J40" i="21"/>
  <c r="K40" i="21"/>
  <c r="M40" i="21"/>
  <c r="H41" i="21"/>
  <c r="I41" i="21"/>
  <c r="J41" i="21"/>
  <c r="K41" i="21"/>
  <c r="H42" i="21"/>
  <c r="I42" i="21"/>
  <c r="J42" i="21"/>
  <c r="K42" i="21"/>
  <c r="H43" i="21"/>
  <c r="I43" i="21"/>
  <c r="J43" i="21"/>
  <c r="K43" i="21"/>
  <c r="H44" i="21"/>
  <c r="I44" i="21"/>
  <c r="J44" i="21"/>
  <c r="K44" i="21"/>
  <c r="M44" i="21"/>
  <c r="H45" i="21"/>
  <c r="I45" i="21"/>
  <c r="J45" i="21"/>
  <c r="K45" i="21"/>
  <c r="L45" i="21"/>
  <c r="H46" i="21"/>
  <c r="I46" i="21"/>
  <c r="J46" i="21"/>
  <c r="K46" i="21"/>
  <c r="H47" i="21"/>
  <c r="I47" i="21"/>
  <c r="J47" i="21"/>
  <c r="K47" i="21"/>
  <c r="H48" i="21"/>
  <c r="I48" i="21"/>
  <c r="J48" i="21"/>
  <c r="K48" i="21"/>
  <c r="M48" i="21"/>
  <c r="H49" i="21"/>
  <c r="I49" i="21"/>
  <c r="J49" i="21"/>
  <c r="K49" i="21"/>
  <c r="H50" i="21"/>
  <c r="I50" i="21"/>
  <c r="J50" i="21"/>
  <c r="K50" i="21"/>
  <c r="H51" i="21"/>
  <c r="I51" i="21"/>
  <c r="J51" i="21"/>
  <c r="K51" i="21"/>
  <c r="H52" i="21"/>
  <c r="I52" i="21"/>
  <c r="J52" i="21"/>
  <c r="K52" i="21"/>
  <c r="H53" i="21"/>
  <c r="I53" i="21"/>
  <c r="J53" i="21"/>
  <c r="K53" i="21"/>
  <c r="H54" i="21"/>
  <c r="I54" i="21"/>
  <c r="J54" i="21"/>
  <c r="K54" i="21"/>
  <c r="M54" i="21"/>
  <c r="H55" i="21"/>
  <c r="I55" i="21"/>
  <c r="J55" i="21"/>
  <c r="K55" i="21"/>
  <c r="M55" i="21"/>
  <c r="H56" i="21"/>
  <c r="I56" i="21"/>
  <c r="J56" i="21"/>
  <c r="K56" i="21"/>
  <c r="H57" i="21"/>
  <c r="I57" i="21"/>
  <c r="J57" i="21"/>
  <c r="K57" i="21"/>
  <c r="L57" i="21"/>
  <c r="H58" i="21"/>
  <c r="I58" i="21"/>
  <c r="J58" i="21"/>
  <c r="K58" i="21"/>
  <c r="H59" i="21"/>
  <c r="I59" i="21"/>
  <c r="J59" i="21"/>
  <c r="K59" i="21"/>
  <c r="H60" i="21"/>
  <c r="I60" i="21"/>
  <c r="J60" i="21"/>
  <c r="K60" i="21"/>
  <c r="M60" i="21"/>
  <c r="H61" i="21"/>
  <c r="I61" i="21"/>
  <c r="J61" i="21"/>
  <c r="K61" i="21"/>
  <c r="H62" i="21"/>
  <c r="I62" i="21"/>
  <c r="J62" i="21"/>
  <c r="K62" i="21"/>
  <c r="H63" i="21"/>
  <c r="I63" i="21"/>
  <c r="J63" i="21"/>
  <c r="K63" i="21"/>
  <c r="M63" i="21"/>
  <c r="H64" i="21"/>
  <c r="I64" i="21"/>
  <c r="J64" i="21"/>
  <c r="K64" i="21"/>
  <c r="H65" i="21"/>
  <c r="I65" i="21"/>
  <c r="J65" i="21"/>
  <c r="K65" i="21"/>
  <c r="L65" i="21"/>
  <c r="H66" i="21"/>
  <c r="I66" i="21"/>
  <c r="J66" i="21"/>
  <c r="K66" i="21"/>
  <c r="H67" i="21"/>
  <c r="I67" i="21"/>
  <c r="J67" i="21"/>
  <c r="K67" i="21"/>
  <c r="H68" i="21"/>
  <c r="I68" i="21"/>
  <c r="J68" i="21"/>
  <c r="K68" i="21"/>
  <c r="H69" i="21"/>
  <c r="I69" i="21"/>
  <c r="J69" i="21"/>
  <c r="K69" i="21"/>
  <c r="L69" i="21"/>
  <c r="H70" i="21"/>
  <c r="I70" i="21"/>
  <c r="J70" i="21"/>
  <c r="K70" i="21"/>
  <c r="H71" i="21"/>
  <c r="I71" i="21"/>
  <c r="J71" i="21"/>
  <c r="K71" i="21"/>
  <c r="L71" i="21"/>
  <c r="M71" i="21"/>
  <c r="H72" i="21"/>
  <c r="I72" i="21"/>
  <c r="J72" i="21"/>
  <c r="K72" i="21"/>
  <c r="L72" i="21"/>
  <c r="M72" i="21"/>
  <c r="H73" i="21"/>
  <c r="I73" i="21"/>
  <c r="J73" i="21"/>
  <c r="K73" i="21"/>
  <c r="L73" i="21"/>
  <c r="M73" i="21"/>
  <c r="H74" i="21"/>
  <c r="I74" i="21"/>
  <c r="J74" i="21"/>
  <c r="K74" i="21"/>
  <c r="L74" i="21"/>
  <c r="M74" i="21"/>
  <c r="H75" i="21"/>
  <c r="I75" i="21"/>
  <c r="J75" i="21"/>
  <c r="K75" i="21"/>
  <c r="L75" i="21"/>
  <c r="M75" i="21"/>
  <c r="H76" i="21"/>
  <c r="I76" i="21"/>
  <c r="J76" i="21"/>
  <c r="K76" i="21"/>
  <c r="L76" i="21"/>
  <c r="M76" i="21"/>
  <c r="H77" i="21"/>
  <c r="I77" i="21"/>
  <c r="J77" i="21"/>
  <c r="K77" i="21"/>
  <c r="L77" i="21"/>
  <c r="M77" i="21"/>
  <c r="H78" i="21"/>
  <c r="I78" i="21"/>
  <c r="J78" i="21"/>
  <c r="K78" i="21"/>
  <c r="L78" i="21"/>
  <c r="M78" i="21"/>
  <c r="H79" i="21"/>
  <c r="I79" i="21"/>
  <c r="J79" i="21"/>
  <c r="K79" i="21"/>
  <c r="L79" i="21"/>
  <c r="M79" i="21"/>
  <c r="H80" i="21"/>
  <c r="I80" i="21"/>
  <c r="J80" i="21"/>
  <c r="K80" i="21"/>
  <c r="L80" i="21"/>
  <c r="M80" i="21"/>
  <c r="H81" i="21"/>
  <c r="I81" i="21"/>
  <c r="J81" i="21"/>
  <c r="K81" i="21"/>
  <c r="L81" i="21"/>
  <c r="M81" i="21"/>
  <c r="H82" i="21"/>
  <c r="I82" i="21"/>
  <c r="J82" i="21"/>
  <c r="K82" i="21"/>
  <c r="L82" i="21"/>
  <c r="M82" i="21"/>
  <c r="H83" i="21"/>
  <c r="I83" i="21"/>
  <c r="J83" i="21"/>
  <c r="K83" i="21"/>
  <c r="L83" i="21"/>
  <c r="M83" i="21"/>
  <c r="H5" i="21"/>
  <c r="I5" i="21"/>
  <c r="J5" i="21"/>
  <c r="K5" i="21"/>
  <c r="H6" i="21"/>
  <c r="I6" i="21"/>
  <c r="J6" i="21"/>
  <c r="K6" i="21"/>
  <c r="H7" i="21"/>
  <c r="I7" i="21"/>
  <c r="J7" i="21"/>
  <c r="K7" i="21"/>
  <c r="H8" i="21"/>
  <c r="I8" i="21"/>
  <c r="J8" i="21"/>
  <c r="K8" i="21"/>
  <c r="M8" i="21"/>
  <c r="H9" i="21"/>
  <c r="I9" i="21"/>
  <c r="J9" i="21"/>
  <c r="K9" i="21"/>
  <c r="L9" i="21"/>
  <c r="H10" i="21"/>
  <c r="I10" i="21"/>
  <c r="J10" i="21"/>
  <c r="K10" i="21"/>
  <c r="M10" i="21"/>
  <c r="H11" i="21"/>
  <c r="I11" i="21"/>
  <c r="J11" i="21"/>
  <c r="K11" i="21"/>
  <c r="H12" i="21"/>
  <c r="I12" i="21"/>
  <c r="J12" i="21"/>
  <c r="K12" i="21"/>
  <c r="H13" i="21"/>
  <c r="I13" i="21"/>
  <c r="J13" i="21"/>
  <c r="K13" i="21"/>
  <c r="H14" i="21"/>
  <c r="I14" i="21"/>
  <c r="J14" i="21"/>
  <c r="K14" i="21"/>
  <c r="H15" i="21"/>
  <c r="I15" i="21"/>
  <c r="J15" i="21"/>
  <c r="K15" i="21"/>
  <c r="H16" i="21"/>
  <c r="I16" i="21"/>
  <c r="J16" i="21"/>
  <c r="K16" i="21"/>
  <c r="B78" i="21"/>
  <c r="B52" i="21"/>
  <c r="B47" i="21"/>
  <c r="B45" i="21"/>
  <c r="B44" i="21"/>
  <c r="B33" i="21"/>
  <c r="G17" i="21"/>
  <c r="G18" i="21"/>
  <c r="G19" i="21"/>
  <c r="G20" i="21"/>
  <c r="G21" i="21"/>
  <c r="G22" i="21"/>
  <c r="G32" i="21"/>
  <c r="G33" i="21"/>
  <c r="G34" i="21"/>
  <c r="G35" i="21"/>
  <c r="G36" i="21"/>
  <c r="G37" i="21"/>
  <c r="G38" i="21"/>
  <c r="G39" i="21"/>
  <c r="G40" i="21"/>
  <c r="G41" i="21"/>
  <c r="G42" i="21"/>
  <c r="G43" i="21"/>
  <c r="G44" i="21"/>
  <c r="G45" i="21"/>
  <c r="G46" i="21"/>
  <c r="G47" i="21"/>
  <c r="G48" i="21"/>
  <c r="G49" i="21"/>
  <c r="G50" i="21"/>
  <c r="G51" i="21"/>
  <c r="G52" i="21"/>
  <c r="G53" i="21"/>
  <c r="G54" i="21"/>
  <c r="G55" i="21"/>
  <c r="G56" i="21"/>
  <c r="G57" i="21"/>
  <c r="G58" i="21"/>
  <c r="G59" i="21"/>
  <c r="G60" i="21"/>
  <c r="G61" i="21"/>
  <c r="G62" i="21"/>
  <c r="G63" i="21"/>
  <c r="G64" i="2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F17" i="21"/>
  <c r="F18" i="21"/>
  <c r="F19" i="21"/>
  <c r="F20" i="21"/>
  <c r="F21" i="21"/>
  <c r="F22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72" i="21"/>
  <c r="F73" i="21"/>
  <c r="F74" i="21"/>
  <c r="F75" i="21"/>
  <c r="F76" i="21"/>
  <c r="F77" i="21"/>
  <c r="F78" i="21"/>
  <c r="F79" i="21"/>
  <c r="F80" i="21"/>
  <c r="F81" i="21"/>
  <c r="F82" i="21"/>
  <c r="F83" i="21"/>
  <c r="F5" i="21"/>
  <c r="F6" i="21"/>
  <c r="F7" i="21"/>
  <c r="F8" i="21"/>
  <c r="F9" i="21"/>
  <c r="F10" i="21"/>
  <c r="F11" i="21"/>
  <c r="F12" i="21"/>
  <c r="F13" i="21"/>
  <c r="F14" i="21"/>
  <c r="F15" i="21"/>
  <c r="F16" i="21"/>
  <c r="E18" i="21"/>
  <c r="E19" i="21"/>
  <c r="E20" i="21"/>
  <c r="E21" i="21"/>
  <c r="E22" i="21"/>
  <c r="E32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2" i="21"/>
  <c r="E83" i="21"/>
  <c r="D17" i="21"/>
  <c r="D18" i="21"/>
  <c r="D19" i="21"/>
  <c r="D22" i="21"/>
  <c r="D32" i="21"/>
  <c r="D33" i="21"/>
  <c r="D34" i="21"/>
  <c r="D35" i="21"/>
  <c r="D38" i="21"/>
  <c r="D39" i="21"/>
  <c r="D40" i="21"/>
  <c r="D41" i="21"/>
  <c r="D43" i="21"/>
  <c r="D44" i="21"/>
  <c r="D45" i="21"/>
  <c r="D46" i="21"/>
  <c r="D47" i="21"/>
  <c r="D48" i="21"/>
  <c r="D49" i="21"/>
  <c r="D50" i="21"/>
  <c r="D51" i="21"/>
  <c r="D54" i="21"/>
  <c r="D55" i="21"/>
  <c r="D56" i="21"/>
  <c r="D57" i="21"/>
  <c r="D59" i="21"/>
  <c r="D60" i="21"/>
  <c r="D61" i="21"/>
  <c r="D62" i="21"/>
  <c r="D63" i="21"/>
  <c r="D64" i="21"/>
  <c r="D65" i="21"/>
  <c r="D66" i="21"/>
  <c r="D67" i="21"/>
  <c r="D70" i="21"/>
  <c r="D71" i="21"/>
  <c r="D72" i="21"/>
  <c r="D73" i="21"/>
  <c r="D75" i="21"/>
  <c r="D76" i="21"/>
  <c r="D77" i="21"/>
  <c r="D78" i="21"/>
  <c r="D79" i="21"/>
  <c r="D80" i="21"/>
  <c r="D81" i="21"/>
  <c r="D82" i="21"/>
  <c r="D83" i="21"/>
  <c r="C53" i="21"/>
  <c r="C17" i="21"/>
  <c r="C18" i="21"/>
  <c r="C20" i="21"/>
  <c r="C21" i="21"/>
  <c r="C22" i="21"/>
  <c r="C32" i="21"/>
  <c r="C33" i="21"/>
  <c r="C34" i="21"/>
  <c r="C35" i="21"/>
  <c r="C36" i="21"/>
  <c r="C37" i="21"/>
  <c r="C38" i="21"/>
  <c r="C39" i="21"/>
  <c r="C40" i="21"/>
  <c r="C41" i="21"/>
  <c r="C42" i="21"/>
  <c r="C43" i="21"/>
  <c r="C44" i="21"/>
  <c r="C45" i="21"/>
  <c r="C46" i="21"/>
  <c r="C47" i="21"/>
  <c r="C48" i="21"/>
  <c r="C49" i="21"/>
  <c r="C50" i="21"/>
  <c r="C51" i="21"/>
  <c r="C52" i="21"/>
  <c r="C54" i="21"/>
  <c r="C55" i="21"/>
  <c r="C56" i="21"/>
  <c r="C57" i="21"/>
  <c r="C58" i="21"/>
  <c r="C59" i="21"/>
  <c r="C60" i="21"/>
  <c r="C61" i="21"/>
  <c r="C62" i="21"/>
  <c r="C63" i="21"/>
  <c r="C64" i="21"/>
  <c r="C66" i="21"/>
  <c r="C69" i="21"/>
  <c r="C70" i="21"/>
  <c r="C71" i="21"/>
  <c r="C72" i="21"/>
  <c r="C73" i="21"/>
  <c r="C74" i="21"/>
  <c r="C75" i="21"/>
  <c r="C76" i="21"/>
  <c r="C81" i="21"/>
  <c r="C82" i="21"/>
  <c r="C83" i="21"/>
  <c r="A29" i="21"/>
  <c r="A30" i="21"/>
  <c r="A31" i="21"/>
  <c r="A32" i="21"/>
  <c r="A33" i="21"/>
  <c r="A34" i="14"/>
  <c r="A34" i="21" s="1"/>
  <c r="A35" i="14"/>
  <c r="A35" i="21" s="1"/>
  <c r="A36" i="14"/>
  <c r="A36" i="21" s="1"/>
  <c r="A37" i="14"/>
  <c r="A37" i="21" s="1"/>
  <c r="A38" i="14"/>
  <c r="A38" i="21" s="1"/>
  <c r="A39" i="14"/>
  <c r="A39" i="21" s="1"/>
  <c r="A40" i="14"/>
  <c r="A40" i="21" s="1"/>
  <c r="A41" i="14"/>
  <c r="A41" i="21" s="1"/>
  <c r="A42" i="14"/>
  <c r="A42" i="21" s="1"/>
  <c r="A43" i="14"/>
  <c r="A43" i="21" s="1"/>
  <c r="A44" i="14"/>
  <c r="A44" i="21" s="1"/>
  <c r="A45" i="14"/>
  <c r="A45" i="21" s="1"/>
  <c r="A46" i="14"/>
  <c r="A46" i="21" s="1"/>
  <c r="A47" i="14"/>
  <c r="A47" i="21" s="1"/>
  <c r="A48" i="14"/>
  <c r="A48" i="21" s="1"/>
  <c r="A49" i="14"/>
  <c r="A49" i="21" s="1"/>
  <c r="A50" i="14"/>
  <c r="A50" i="21" s="1"/>
  <c r="A51" i="21"/>
  <c r="A52" i="21"/>
  <c r="A53" i="21"/>
  <c r="A55" i="21"/>
  <c r="A56" i="21"/>
  <c r="A57" i="21"/>
  <c r="A58" i="21"/>
  <c r="A59" i="21"/>
  <c r="A60" i="21"/>
  <c r="A61" i="21"/>
  <c r="A62" i="21"/>
  <c r="A63" i="21"/>
  <c r="A64" i="21"/>
  <c r="A65" i="21"/>
  <c r="A66" i="21"/>
  <c r="A67" i="21"/>
  <c r="A68" i="21"/>
  <c r="A69" i="21"/>
  <c r="A70" i="21"/>
  <c r="A71" i="21"/>
  <c r="A72" i="21"/>
  <c r="A73" i="21"/>
  <c r="A74" i="21"/>
  <c r="A75" i="21"/>
  <c r="A76" i="21"/>
  <c r="A77" i="21"/>
  <c r="A78" i="21"/>
  <c r="A79" i="21"/>
  <c r="A80" i="21"/>
  <c r="A81" i="21"/>
  <c r="A82" i="21"/>
  <c r="A83" i="21"/>
  <c r="A17" i="14"/>
  <c r="A18" i="14"/>
  <c r="A18" i="21" s="1"/>
  <c r="A19" i="14"/>
  <c r="A19" i="21" s="1"/>
  <c r="A20" i="21"/>
  <c r="A21" i="14"/>
  <c r="A21" i="21" s="1"/>
  <c r="A22" i="21"/>
  <c r="A23" i="21"/>
  <c r="A24" i="21"/>
  <c r="A25" i="21"/>
  <c r="A26" i="21"/>
  <c r="A27" i="21"/>
  <c r="A28" i="21"/>
  <c r="B72" i="21" l="1"/>
  <c r="L49" i="21"/>
  <c r="L39" i="21"/>
  <c r="M35" i="21"/>
  <c r="L18" i="21"/>
  <c r="M12" i="21"/>
  <c r="M11" i="21"/>
  <c r="L14" i="21"/>
  <c r="L13" i="21"/>
  <c r="M66" i="21"/>
  <c r="L64" i="21"/>
  <c r="L44" i="21"/>
  <c r="L33" i="21"/>
  <c r="M19" i="21"/>
  <c r="L6" i="21"/>
  <c r="L37" i="21"/>
  <c r="M21" i="21"/>
  <c r="L23" i="21"/>
  <c r="M70" i="21"/>
  <c r="M47" i="21"/>
  <c r="M46" i="21"/>
  <c r="M39" i="21"/>
  <c r="M37" i="21"/>
  <c r="L35" i="21"/>
  <c r="M17" i="21"/>
  <c r="M30" i="21"/>
  <c r="M15" i="21"/>
  <c r="M49" i="21"/>
  <c r="M9" i="21"/>
  <c r="M6" i="21"/>
  <c r="L63" i="21"/>
  <c r="L61" i="21"/>
  <c r="M65" i="21"/>
  <c r="L59" i="21"/>
  <c r="M16" i="21"/>
  <c r="M14" i="21"/>
  <c r="M5" i="21"/>
  <c r="L60" i="21"/>
  <c r="L16" i="21"/>
  <c r="L15" i="21"/>
  <c r="M13" i="21"/>
  <c r="M69" i="21"/>
  <c r="M68" i="21"/>
  <c r="M56" i="21"/>
  <c r="L36" i="21"/>
  <c r="M34" i="21"/>
  <c r="M7" i="21"/>
  <c r="L70" i="21"/>
  <c r="L68" i="21"/>
  <c r="M67" i="21"/>
  <c r="L62" i="21"/>
  <c r="M51" i="21"/>
  <c r="M50" i="21"/>
  <c r="L41" i="21"/>
  <c r="L12" i="21"/>
  <c r="L11" i="21"/>
  <c r="L67" i="21"/>
  <c r="M64" i="21"/>
  <c r="M59" i="21"/>
  <c r="M43" i="21"/>
  <c r="L42" i="21"/>
  <c r="L32" i="21"/>
  <c r="L17" i="21"/>
  <c r="L51" i="21"/>
  <c r="L50" i="21"/>
  <c r="L43" i="21"/>
  <c r="L38" i="21"/>
  <c r="L24" i="21"/>
  <c r="M62" i="21"/>
  <c r="M61" i="21"/>
  <c r="M57" i="21"/>
  <c r="L56" i="21"/>
  <c r="L48" i="21"/>
  <c r="M45" i="21"/>
  <c r="M42" i="21"/>
  <c r="M41" i="21"/>
  <c r="L66" i="21"/>
  <c r="L55" i="21"/>
  <c r="L54" i="21"/>
  <c r="L47" i="21"/>
  <c r="L46" i="21"/>
  <c r="M33" i="21"/>
  <c r="L21" i="21"/>
  <c r="L19" i="21"/>
  <c r="M18" i="21"/>
  <c r="L34" i="21"/>
  <c r="L40" i="21"/>
  <c r="M24" i="21"/>
  <c r="M27" i="21"/>
  <c r="M22" i="21"/>
  <c r="I22" i="21"/>
  <c r="K22" i="21"/>
  <c r="B22" i="21"/>
  <c r="B61" i="21"/>
  <c r="B49" i="21"/>
  <c r="B41" i="21"/>
  <c r="B37" i="21"/>
  <c r="B50" i="21"/>
  <c r="B42" i="21"/>
  <c r="B38" i="21"/>
  <c r="B34" i="21"/>
  <c r="B32" i="21"/>
  <c r="B26" i="21"/>
  <c r="B21" i="21"/>
  <c r="B18" i="21"/>
  <c r="B16" i="21"/>
  <c r="B14" i="21"/>
  <c r="B5" i="21"/>
  <c r="B9" i="21"/>
  <c r="B6" i="21"/>
  <c r="B10" i="21"/>
  <c r="B7" i="21"/>
  <c r="B8" i="21"/>
  <c r="L5" i="21"/>
  <c r="L7" i="21"/>
  <c r="L10" i="21"/>
  <c r="L8" i="21"/>
  <c r="A5" i="14" l="1"/>
  <c r="A5" i="21" s="1"/>
  <c r="A6" i="14"/>
  <c r="A6" i="21" s="1"/>
  <c r="A7" i="14"/>
  <c r="A7" i="21" s="1"/>
  <c r="A8" i="14"/>
  <c r="A8" i="21" s="1"/>
  <c r="A9" i="14"/>
  <c r="A9" i="21" s="1"/>
  <c r="A10" i="14"/>
  <c r="A10" i="21" s="1"/>
  <c r="A11" i="14"/>
  <c r="A11" i="21" s="1"/>
  <c r="A12" i="14"/>
  <c r="A12" i="21" s="1"/>
  <c r="A13" i="14"/>
  <c r="A13" i="21" s="1"/>
  <c r="A14" i="14"/>
  <c r="A14" i="21" s="1"/>
  <c r="A15" i="14"/>
  <c r="A15" i="21" s="1"/>
  <c r="A16" i="14"/>
  <c r="A16" i="21" s="1"/>
  <c r="A4" i="14"/>
  <c r="A4" i="21" s="1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3" i="13"/>
  <c r="B75" i="13"/>
  <c r="B76" i="13"/>
  <c r="B77" i="13"/>
  <c r="B78" i="13"/>
  <c r="B79" i="13"/>
  <c r="B80" i="13"/>
  <c r="B81" i="13"/>
  <c r="B82" i="13"/>
  <c r="B83" i="13"/>
  <c r="B84" i="13"/>
  <c r="A5" i="13"/>
  <c r="W5" i="21" s="1"/>
  <c r="A6" i="13"/>
  <c r="W6" i="21" s="1"/>
  <c r="A7" i="13"/>
  <c r="W7" i="21" s="1"/>
  <c r="A8" i="13"/>
  <c r="W8" i="21" s="1"/>
  <c r="A9" i="13"/>
  <c r="W9" i="21" s="1"/>
  <c r="A10" i="13"/>
  <c r="W10" i="21" s="1"/>
  <c r="A11" i="13"/>
  <c r="W11" i="21" s="1"/>
  <c r="A12" i="13"/>
  <c r="W12" i="21" s="1"/>
  <c r="A13" i="13"/>
  <c r="W13" i="21" s="1"/>
  <c r="A14" i="13"/>
  <c r="W14" i="21" s="1"/>
  <c r="A15" i="13"/>
  <c r="W15" i="21" s="1"/>
  <c r="A16" i="13"/>
  <c r="W16" i="21" s="1"/>
  <c r="A17" i="13"/>
  <c r="W17" i="21" s="1"/>
  <c r="A18" i="13"/>
  <c r="W18" i="21" s="1"/>
  <c r="A19" i="13"/>
  <c r="W19" i="21" s="1"/>
  <c r="A20" i="13"/>
  <c r="W20" i="21" s="1"/>
  <c r="A21" i="13"/>
  <c r="W21" i="21" s="1"/>
  <c r="A22" i="13"/>
  <c r="A23" i="13"/>
  <c r="W23" i="21" s="1"/>
  <c r="A24" i="13"/>
  <c r="W24" i="21" s="1"/>
  <c r="A25" i="13"/>
  <c r="W25" i="21" s="1"/>
  <c r="A26" i="13"/>
  <c r="W26" i="21" s="1"/>
  <c r="A27" i="13"/>
  <c r="W27" i="21" s="1"/>
  <c r="A28" i="13"/>
  <c r="W28" i="21" s="1"/>
  <c r="A29" i="13"/>
  <c r="W29" i="21" s="1"/>
  <c r="A30" i="13"/>
  <c r="W30" i="21" s="1"/>
  <c r="A31" i="13"/>
  <c r="W31" i="21" s="1"/>
  <c r="A32" i="13"/>
  <c r="W32" i="21" s="1"/>
  <c r="A33" i="13"/>
  <c r="W33" i="21" s="1"/>
  <c r="A34" i="13"/>
  <c r="W34" i="21" s="1"/>
  <c r="A35" i="13"/>
  <c r="W35" i="21" s="1"/>
  <c r="A36" i="13"/>
  <c r="W36" i="21" s="1"/>
  <c r="A37" i="13"/>
  <c r="W37" i="21" s="1"/>
  <c r="A38" i="13"/>
  <c r="W38" i="21" s="1"/>
  <c r="A39" i="13"/>
  <c r="W39" i="21" s="1"/>
  <c r="A40" i="13"/>
  <c r="W40" i="21" s="1"/>
  <c r="A41" i="13"/>
  <c r="W41" i="21" s="1"/>
  <c r="A42" i="13"/>
  <c r="W42" i="21" s="1"/>
  <c r="A43" i="13"/>
  <c r="W43" i="21" s="1"/>
  <c r="A44" i="13"/>
  <c r="W44" i="21" s="1"/>
  <c r="A45" i="13"/>
  <c r="W45" i="21" s="1"/>
  <c r="A46" i="13"/>
  <c r="W46" i="21" s="1"/>
  <c r="A47" i="13"/>
  <c r="W47" i="21" s="1"/>
  <c r="A48" i="13"/>
  <c r="W48" i="21" s="1"/>
  <c r="A49" i="13"/>
  <c r="W49" i="21" s="1"/>
  <c r="A50" i="13"/>
  <c r="W50" i="21" s="1"/>
  <c r="A51" i="13"/>
  <c r="W51" i="21" s="1"/>
  <c r="A52" i="13"/>
  <c r="W52" i="21" s="1"/>
  <c r="A53" i="13"/>
  <c r="W53" i="21" s="1"/>
  <c r="A54" i="13"/>
  <c r="W54" i="21" s="1"/>
  <c r="A55" i="13"/>
  <c r="W55" i="21" s="1"/>
  <c r="A56" i="13"/>
  <c r="W56" i="21" s="1"/>
  <c r="A57" i="13"/>
  <c r="W57" i="21" s="1"/>
  <c r="A58" i="13"/>
  <c r="W58" i="21" s="1"/>
  <c r="A59" i="13"/>
  <c r="W59" i="21" s="1"/>
  <c r="A60" i="13"/>
  <c r="W60" i="21" s="1"/>
  <c r="A61" i="13"/>
  <c r="W61" i="21" s="1"/>
  <c r="A62" i="13"/>
  <c r="W62" i="21" s="1"/>
  <c r="A63" i="13"/>
  <c r="W63" i="21" s="1"/>
  <c r="A64" i="13"/>
  <c r="W64" i="21" s="1"/>
  <c r="A65" i="13"/>
  <c r="W65" i="21" s="1"/>
  <c r="A66" i="13"/>
  <c r="W66" i="21" s="1"/>
  <c r="A67" i="13"/>
  <c r="W67" i="21" s="1"/>
  <c r="A68" i="13"/>
  <c r="W68" i="21" s="1"/>
  <c r="A69" i="13"/>
  <c r="W69" i="21" s="1"/>
  <c r="A70" i="13"/>
  <c r="W70" i="21" s="1"/>
  <c r="A71" i="13"/>
  <c r="W71" i="21" s="1"/>
  <c r="A72" i="13"/>
  <c r="W72" i="21" s="1"/>
  <c r="A73" i="13"/>
  <c r="W73" i="21" s="1"/>
  <c r="A74" i="13"/>
  <c r="W74" i="21" s="1"/>
  <c r="A75" i="13"/>
  <c r="W75" i="21" s="1"/>
  <c r="A76" i="13"/>
  <c r="W76" i="21" s="1"/>
  <c r="A77" i="13"/>
  <c r="W77" i="21" s="1"/>
  <c r="A78" i="13"/>
  <c r="W78" i="21" s="1"/>
  <c r="A79" i="13"/>
  <c r="W79" i="21" s="1"/>
  <c r="A80" i="13"/>
  <c r="W80" i="21" s="1"/>
  <c r="A81" i="13"/>
  <c r="W81" i="21" s="1"/>
  <c r="A82" i="13"/>
  <c r="W82" i="21" s="1"/>
  <c r="A83" i="13"/>
  <c r="W83" i="21" s="1"/>
  <c r="A84" i="13"/>
  <c r="W84" i="21" s="1"/>
  <c r="A4" i="13"/>
  <c r="W4" i="21" s="1"/>
  <c r="B5" i="13"/>
  <c r="B6" i="13"/>
  <c r="B7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8" i="13"/>
  <c r="B4" i="13"/>
  <c r="W22" i="21" l="1"/>
  <c r="D14" i="20"/>
  <c r="B14" i="20"/>
  <c r="A14" i="20"/>
  <c r="D13" i="20"/>
  <c r="B13" i="20"/>
  <c r="A13" i="20"/>
  <c r="D12" i="20"/>
  <c r="E11" i="10" s="1"/>
  <c r="B12" i="20"/>
  <c r="A12" i="20"/>
  <c r="D11" i="20"/>
  <c r="B11" i="20"/>
  <c r="A11" i="20"/>
  <c r="D10" i="20"/>
  <c r="E9" i="10" s="1"/>
  <c r="B10" i="20"/>
  <c r="A10" i="20"/>
  <c r="D9" i="20"/>
  <c r="B9" i="20"/>
  <c r="A9" i="20"/>
  <c r="D8" i="20"/>
  <c r="B8" i="20"/>
  <c r="A8" i="20"/>
  <c r="D7" i="20"/>
  <c r="B7" i="20"/>
  <c r="A7" i="20"/>
  <c r="D6" i="20"/>
  <c r="B6" i="20"/>
  <c r="A6" i="20"/>
  <c r="D5" i="20"/>
  <c r="B5" i="20"/>
  <c r="A5" i="20"/>
  <c r="D4" i="20"/>
  <c r="B4" i="20"/>
  <c r="A4" i="20"/>
  <c r="D3" i="20"/>
  <c r="F3" i="20" s="1"/>
  <c r="B3" i="20"/>
  <c r="A3" i="20"/>
  <c r="B22" i="34"/>
  <c r="A22" i="34"/>
  <c r="B21" i="34"/>
  <c r="A21" i="34"/>
  <c r="B20" i="34"/>
  <c r="A20" i="34"/>
  <c r="B19" i="34"/>
  <c r="A19" i="34"/>
  <c r="B18" i="34"/>
  <c r="A18" i="34"/>
  <c r="B17" i="34"/>
  <c r="A17" i="34"/>
  <c r="B16" i="34"/>
  <c r="A16" i="34"/>
  <c r="B15" i="34"/>
  <c r="A15" i="34"/>
  <c r="B14" i="34"/>
  <c r="A14" i="34"/>
  <c r="B13" i="34"/>
  <c r="A13" i="34"/>
  <c r="B12" i="34"/>
  <c r="A12" i="34"/>
  <c r="B11" i="34"/>
  <c r="A11" i="34"/>
  <c r="B10" i="34"/>
  <c r="A10" i="34"/>
  <c r="B9" i="34"/>
  <c r="A9" i="34"/>
  <c r="B8" i="34"/>
  <c r="A8" i="34"/>
  <c r="B7" i="34"/>
  <c r="A7" i="34"/>
  <c r="B6" i="34"/>
  <c r="A6" i="34"/>
  <c r="B5" i="34"/>
  <c r="A5" i="34"/>
  <c r="B4" i="34"/>
  <c r="A4" i="34"/>
  <c r="B3" i="34"/>
  <c r="A3" i="34"/>
  <c r="E22" i="29"/>
  <c r="B22" i="29"/>
  <c r="A22" i="29"/>
  <c r="E21" i="29"/>
  <c r="B21" i="29"/>
  <c r="A21" i="29"/>
  <c r="E20" i="29"/>
  <c r="B20" i="29"/>
  <c r="A20" i="29"/>
  <c r="E19" i="29"/>
  <c r="B19" i="29"/>
  <c r="A19" i="29"/>
  <c r="E18" i="29"/>
  <c r="B18" i="29"/>
  <c r="A18" i="29"/>
  <c r="E17" i="29"/>
  <c r="B17" i="29"/>
  <c r="A17" i="29"/>
  <c r="E16" i="29"/>
  <c r="B16" i="29"/>
  <c r="A16" i="29"/>
  <c r="E15" i="29"/>
  <c r="B15" i="29"/>
  <c r="A15" i="29"/>
  <c r="E14" i="29"/>
  <c r="C13" i="10" s="1"/>
  <c r="B14" i="29"/>
  <c r="A14" i="29"/>
  <c r="E13" i="29"/>
  <c r="C12" i="10" s="1"/>
  <c r="B13" i="29"/>
  <c r="A13" i="29"/>
  <c r="E12" i="29"/>
  <c r="C11" i="10" s="1"/>
  <c r="B12" i="29"/>
  <c r="A12" i="29"/>
  <c r="E11" i="29"/>
  <c r="C10" i="10" s="1"/>
  <c r="B11" i="29"/>
  <c r="A11" i="29"/>
  <c r="E10" i="29"/>
  <c r="C9" i="10" s="1"/>
  <c r="B10" i="29"/>
  <c r="A10" i="29"/>
  <c r="E9" i="29"/>
  <c r="C8" i="10" s="1"/>
  <c r="B9" i="29"/>
  <c r="A9" i="29"/>
  <c r="E8" i="29"/>
  <c r="C7" i="10" s="1"/>
  <c r="B8" i="29"/>
  <c r="A8" i="29"/>
  <c r="E7" i="29"/>
  <c r="C6" i="10" s="1"/>
  <c r="B7" i="29"/>
  <c r="A7" i="29"/>
  <c r="E6" i="29"/>
  <c r="C5" i="10" s="1"/>
  <c r="B6" i="29"/>
  <c r="A6" i="29"/>
  <c r="E5" i="29"/>
  <c r="C4" i="10" s="1"/>
  <c r="B5" i="29"/>
  <c r="A5" i="29"/>
  <c r="E4" i="29"/>
  <c r="C3" i="10" s="1"/>
  <c r="B4" i="29"/>
  <c r="A4" i="29"/>
  <c r="E3" i="29"/>
  <c r="C2" i="10" s="1"/>
  <c r="B3" i="29"/>
  <c r="A3" i="29"/>
  <c r="G16" i="21"/>
  <c r="E16" i="21"/>
  <c r="D16" i="21"/>
  <c r="C16" i="21"/>
  <c r="G15" i="21"/>
  <c r="E15" i="21"/>
  <c r="D15" i="21"/>
  <c r="C15" i="21"/>
  <c r="G14" i="21"/>
  <c r="E14" i="21"/>
  <c r="D14" i="21"/>
  <c r="C14" i="21"/>
  <c r="G13" i="21"/>
  <c r="E13" i="21"/>
  <c r="D13" i="21"/>
  <c r="C13" i="21"/>
  <c r="G12" i="21"/>
  <c r="E12" i="21"/>
  <c r="D12" i="21"/>
  <c r="C12" i="21"/>
  <c r="G11" i="21"/>
  <c r="E11" i="21"/>
  <c r="D11" i="21"/>
  <c r="C11" i="21"/>
  <c r="G10" i="21"/>
  <c r="E10" i="21"/>
  <c r="D10" i="21"/>
  <c r="C10" i="21"/>
  <c r="G9" i="21"/>
  <c r="E9" i="21"/>
  <c r="D9" i="21"/>
  <c r="C9" i="21"/>
  <c r="G8" i="21"/>
  <c r="E8" i="21"/>
  <c r="D8" i="21"/>
  <c r="C8" i="21"/>
  <c r="G7" i="21"/>
  <c r="E7" i="21"/>
  <c r="D7" i="21"/>
  <c r="C7" i="21"/>
  <c r="G6" i="21"/>
  <c r="E6" i="21"/>
  <c r="D6" i="21"/>
  <c r="C6" i="21"/>
  <c r="G5" i="21"/>
  <c r="E5" i="21"/>
  <c r="D5" i="21"/>
  <c r="C5" i="21"/>
  <c r="X4" i="14"/>
  <c r="X131" i="14" s="1"/>
  <c r="V4" i="14"/>
  <c r="V131" i="14" s="1"/>
  <c r="T4" i="14"/>
  <c r="T131" i="14" s="1"/>
  <c r="R4" i="14"/>
  <c r="R131" i="14" s="1"/>
  <c r="P4" i="14"/>
  <c r="P131" i="14" s="1"/>
  <c r="N4" i="14"/>
  <c r="N131" i="14" s="1"/>
  <c r="L4" i="14"/>
  <c r="L131" i="14" s="1"/>
  <c r="J4" i="14"/>
  <c r="J131" i="14" s="1"/>
  <c r="H4" i="14"/>
  <c r="H131" i="14" s="1"/>
  <c r="F4" i="14"/>
  <c r="D4" i="14"/>
  <c r="V2" i="13"/>
  <c r="U2" i="13"/>
  <c r="T2" i="13"/>
  <c r="S2" i="13"/>
  <c r="R2" i="13"/>
  <c r="Q2" i="13"/>
  <c r="P2" i="13"/>
  <c r="O2" i="13"/>
  <c r="N2" i="13"/>
  <c r="M2" i="13"/>
  <c r="L2" i="13"/>
  <c r="K2" i="13"/>
  <c r="J2" i="13"/>
  <c r="I2" i="13"/>
  <c r="H2" i="13"/>
  <c r="G2" i="13"/>
  <c r="F2" i="13"/>
  <c r="E2" i="13"/>
  <c r="D2" i="13"/>
  <c r="C2" i="13"/>
  <c r="F7" i="20" l="1"/>
  <c r="E6" i="10" s="1"/>
  <c r="F14" i="20"/>
  <c r="E13" i="10" s="1"/>
  <c r="F13" i="20"/>
  <c r="E12" i="10" s="1"/>
  <c r="F9" i="20"/>
  <c r="E8" i="10" s="1"/>
  <c r="F8" i="20"/>
  <c r="E7" i="10" s="1"/>
  <c r="F6" i="20"/>
  <c r="E5" i="10" s="1"/>
  <c r="F5" i="20"/>
  <c r="E4" i="10" s="1"/>
  <c r="F4" i="20"/>
  <c r="E3" i="10" s="1"/>
  <c r="F11" i="20"/>
  <c r="E10" i="10" s="1"/>
  <c r="E2" i="10"/>
  <c r="E4" i="14"/>
  <c r="E2" i="14" s="1"/>
  <c r="D131" i="14"/>
  <c r="G4" i="14"/>
  <c r="F132" i="14" s="1"/>
  <c r="F131" i="14"/>
  <c r="W4" i="14"/>
  <c r="I4" i="14"/>
  <c r="Y4" i="14"/>
  <c r="O4" i="14"/>
  <c r="K4" i="14"/>
  <c r="K2" i="14" s="1"/>
  <c r="Q4" i="14"/>
  <c r="M4" i="14"/>
  <c r="S4" i="14"/>
  <c r="U4" i="14"/>
  <c r="U2" i="14" s="1"/>
  <c r="B4" i="21"/>
  <c r="G2" i="14" l="1"/>
  <c r="B4" i="10" s="1"/>
  <c r="F4" i="10" s="1" a="1"/>
  <c r="F4" i="10" s="1"/>
  <c r="F133" i="14"/>
  <c r="D132" i="14"/>
  <c r="D133" i="14"/>
  <c r="L133" i="14"/>
  <c r="M2" i="14"/>
  <c r="B7" i="10" s="1"/>
  <c r="F7" i="10" s="1" a="1"/>
  <c r="F7" i="10" s="1"/>
  <c r="L132" i="14"/>
  <c r="I2" i="14"/>
  <c r="B5" i="10" s="1"/>
  <c r="F5" i="10" s="1" a="1"/>
  <c r="F5" i="10" s="1"/>
  <c r="H132" i="14"/>
  <c r="H133" i="14"/>
  <c r="W2" i="14"/>
  <c r="B12" i="10" s="1"/>
  <c r="F12" i="10" s="1" a="1"/>
  <c r="F12" i="10" s="1"/>
  <c r="V132" i="14"/>
  <c r="V133" i="14"/>
  <c r="P132" i="14"/>
  <c r="P133" i="14"/>
  <c r="Q2" i="14"/>
  <c r="B9" i="10" s="1"/>
  <c r="F9" i="10" s="1" a="1"/>
  <c r="F9" i="10" s="1"/>
  <c r="N132" i="14"/>
  <c r="N133" i="14"/>
  <c r="O2" i="14"/>
  <c r="B8" i="10" s="1"/>
  <c r="F8" i="10" s="1" a="1"/>
  <c r="F8" i="10" s="1"/>
  <c r="R132" i="14"/>
  <c r="R133" i="14"/>
  <c r="S2" i="14"/>
  <c r="B10" i="10" s="1"/>
  <c r="F10" i="10" s="1" a="1"/>
  <c r="F10" i="10" s="1"/>
  <c r="Y2" i="14"/>
  <c r="B13" i="10" s="1"/>
  <c r="F13" i="10" s="1" a="1"/>
  <c r="F13" i="10" s="1"/>
  <c r="X132" i="14"/>
  <c r="X133" i="14"/>
  <c r="B11" i="10"/>
  <c r="F11" i="10" s="1" a="1"/>
  <c r="F11" i="10" s="1"/>
  <c r="T132" i="14"/>
  <c r="T133" i="14"/>
  <c r="B6" i="10"/>
  <c r="F6" i="10" s="1" a="1"/>
  <c r="F6" i="10" s="1"/>
  <c r="J133" i="14"/>
  <c r="J132" i="14"/>
  <c r="M4" i="21"/>
  <c r="L4" i="21"/>
  <c r="F4" i="21"/>
  <c r="H4" i="21"/>
  <c r="G4" i="21"/>
  <c r="I4" i="21"/>
  <c r="C4" i="21"/>
  <c r="B3" i="10"/>
  <c r="F3" i="10" s="1" a="1"/>
  <c r="F3" i="10" s="1"/>
  <c r="D4" i="21"/>
  <c r="D3" i="21" s="1"/>
  <c r="J4" i="21"/>
  <c r="K4" i="21"/>
  <c r="E4" i="21"/>
  <c r="B2" i="10"/>
  <c r="F2" i="10" s="1" a="1"/>
  <c r="F2" i="10" s="1"/>
  <c r="L3" i="21" l="1"/>
  <c r="H3" i="21"/>
  <c r="C3" i="21"/>
  <c r="F3" i="21"/>
  <c r="E3" i="21"/>
  <c r="M3" i="21"/>
  <c r="K3" i="21"/>
  <c r="B3" i="21"/>
  <c r="J3" i="21"/>
  <c r="I3" i="21"/>
  <c r="G3" i="21"/>
  <c r="G3" i="10"/>
  <c r="G7" i="10"/>
  <c r="G8" i="10"/>
  <c r="G12" i="10"/>
  <c r="G4" i="10"/>
  <c r="G6" i="10"/>
  <c r="G2" i="10"/>
  <c r="G9" i="10"/>
  <c r="G5" i="10"/>
  <c r="G13" i="10"/>
  <c r="G10" i="10"/>
  <c r="G11" i="10"/>
  <c r="C8" i="32" l="1"/>
  <c r="B8" i="32" s="1"/>
  <c r="E8" i="32" s="1"/>
  <c r="C6" i="32"/>
  <c r="B6" i="32" s="1"/>
  <c r="E6" i="32" s="1"/>
  <c r="C7" i="32"/>
  <c r="B7" i="32" s="1"/>
  <c r="E7" i="32" s="1"/>
  <c r="C9" i="32"/>
  <c r="B9" i="32" s="1"/>
  <c r="E9" i="32" s="1"/>
  <c r="C2" i="32"/>
  <c r="B2" i="32" s="1"/>
  <c r="C10" i="32"/>
  <c r="C13" i="32"/>
  <c r="C3" i="32"/>
  <c r="C11" i="32"/>
  <c r="B11" i="32" s="1"/>
  <c r="E11" i="32" s="1"/>
  <c r="C4" i="32"/>
  <c r="B4" i="32" s="1"/>
  <c r="E4" i="32" s="1"/>
  <c r="C12" i="32"/>
  <c r="B12" i="32" s="1"/>
  <c r="E12" i="32" s="1"/>
  <c r="C5" i="32"/>
  <c r="B5" i="32" s="1"/>
  <c r="E5" i="32" s="1"/>
  <c r="D13" i="32" l="1"/>
  <c r="D12" i="32"/>
  <c r="D5" i="32"/>
  <c r="D11" i="32"/>
  <c r="B13" i="32"/>
  <c r="E13" i="32" s="1"/>
  <c r="D3" i="32"/>
  <c r="B10" i="32"/>
  <c r="E10" i="32" s="1"/>
  <c r="D4" i="32"/>
  <c r="D8" i="32"/>
  <c r="A3" i="32"/>
  <c r="A4" i="32" s="1"/>
  <c r="A5" i="32" s="1"/>
  <c r="A6" i="32" s="1"/>
  <c r="A7" i="32" s="1"/>
  <c r="A8" i="32" s="1"/>
  <c r="A9" i="32" s="1"/>
  <c r="A10" i="32" s="1"/>
  <c r="A11" i="32" s="1"/>
  <c r="A12" i="32" s="1"/>
  <c r="A13" i="32" s="1"/>
  <c r="D9" i="32"/>
  <c r="D7" i="32"/>
  <c r="D6" i="32"/>
  <c r="D10" i="32"/>
  <c r="B3" i="32"/>
  <c r="E3" i="32" s="1"/>
  <c r="G9" i="32"/>
  <c r="F9" i="32"/>
  <c r="F8" i="32"/>
  <c r="G8" i="32"/>
  <c r="F5" i="32"/>
  <c r="G5" i="32"/>
  <c r="F6" i="32"/>
  <c r="G6" i="32"/>
  <c r="F2" i="32"/>
  <c r="E2" i="32"/>
  <c r="G2" i="32"/>
  <c r="F11" i="32"/>
  <c r="G11" i="32"/>
  <c r="F7" i="32"/>
  <c r="G7" i="32"/>
  <c r="F4" i="32"/>
  <c r="G4" i="32"/>
  <c r="G12" i="32"/>
  <c r="F13" i="32" l="1"/>
  <c r="G13" i="32"/>
  <c r="F10" i="32"/>
  <c r="G10" i="32"/>
  <c r="F3" i="32"/>
  <c r="G3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<sst xmlns="http://schemas.openxmlformats.org/spreadsheetml/2006/main" count="222" uniqueCount="131">
  <si>
    <t>#</t>
  </si>
  <si>
    <t xml:space="preserve"> </t>
  </si>
  <si>
    <t>CP</t>
  </si>
  <si>
    <t>Goed</t>
  </si>
  <si>
    <t>Team</t>
  </si>
  <si>
    <t>Teamnaam</t>
  </si>
  <si>
    <t>Naam 1</t>
  </si>
  <si>
    <t>Naam 2</t>
  </si>
  <si>
    <t>Invullen</t>
  </si>
  <si>
    <t>straf</t>
  </si>
  <si>
    <t xml:space="preserve">nr. </t>
  </si>
  <si>
    <t xml:space="preserve">Finish </t>
  </si>
  <si>
    <t>Totaal uren</t>
  </si>
  <si>
    <t>Totaal minuten</t>
  </si>
  <si>
    <t xml:space="preserve">Team </t>
  </si>
  <si>
    <t>Naam2</t>
  </si>
  <si>
    <t>% bezocht</t>
  </si>
  <si>
    <t>% fout</t>
  </si>
  <si>
    <t>Teams</t>
  </si>
  <si>
    <t>Totaal</t>
  </si>
  <si>
    <t>Uitslag</t>
  </si>
  <si>
    <t xml:space="preserve">Goed </t>
  </si>
  <si>
    <t>Per CP is hier het goede nummer ('antwoord') ingevuld</t>
  </si>
  <si>
    <t>Uitleg</t>
  </si>
  <si>
    <t>Teamnummers met namen</t>
  </si>
  <si>
    <t>Invullen controlekaart</t>
  </si>
  <si>
    <t>Verwerken controlekaart</t>
  </si>
  <si>
    <t>Totaal straftijd</t>
  </si>
  <si>
    <t>Finish</t>
  </si>
  <si>
    <t>Finishtijd</t>
  </si>
  <si>
    <t>straf per minuut</t>
  </si>
  <si>
    <t>finishtijd</t>
  </si>
  <si>
    <t xml:space="preserve">Finishtijd </t>
  </si>
  <si>
    <t>Minuten</t>
  </si>
  <si>
    <t>VUL IN DE GRIJZE CEL HET TEAMNUMMER IN</t>
  </si>
  <si>
    <t>% goed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</si>
  <si>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</si>
  <si>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</si>
  <si>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</si>
  <si>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</si>
  <si>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</si>
  <si>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</si>
  <si>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</si>
  <si>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</si>
  <si>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</si>
  <si>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</si>
  <si>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</si>
  <si>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</si>
  <si>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 xml:space="preserve">Verschil </t>
  </si>
  <si>
    <t>KOLOM C INVULLEN</t>
  </si>
  <si>
    <t>Time</t>
  </si>
  <si>
    <t>Tijd</t>
  </si>
  <si>
    <t>KOLOM C  INVULLEN</t>
  </si>
  <si>
    <t>% fout van bezocht</t>
  </si>
  <si>
    <t>starttijd</t>
  </si>
  <si>
    <t>Tijd_3</t>
  </si>
  <si>
    <t>Michiel</t>
  </si>
  <si>
    <t>Hayke</t>
  </si>
  <si>
    <t>Sasha</t>
  </si>
  <si>
    <t>Etappe</t>
  </si>
  <si>
    <t xml:space="preserve">Etappe </t>
  </si>
  <si>
    <t>Tijd1</t>
  </si>
  <si>
    <t>Crazy Crows</t>
  </si>
  <si>
    <t>Michel</t>
  </si>
  <si>
    <t>Etappes</t>
  </si>
  <si>
    <t>Wegkwijters</t>
  </si>
  <si>
    <t>Maxim</t>
  </si>
  <si>
    <t>Koen</t>
  </si>
  <si>
    <t>Sander</t>
  </si>
  <si>
    <t>Elske</t>
  </si>
  <si>
    <t>Bianca</t>
  </si>
  <si>
    <t>Kolom1</t>
  </si>
  <si>
    <t>Kolom2</t>
  </si>
  <si>
    <t>TijdIN</t>
  </si>
  <si>
    <t>TIJDUIT</t>
  </si>
  <si>
    <t>extra straf</t>
  </si>
  <si>
    <t>reden</t>
  </si>
  <si>
    <t>Stephan</t>
  </si>
  <si>
    <t>TEAMS</t>
  </si>
  <si>
    <t>CPS</t>
  </si>
  <si>
    <t>IN</t>
  </si>
  <si>
    <t>Tijden</t>
  </si>
  <si>
    <t>UIT</t>
  </si>
  <si>
    <t>Deadlinetijden</t>
  </si>
  <si>
    <t>Statistiek</t>
  </si>
  <si>
    <t>Statistieken per cp en per team</t>
  </si>
  <si>
    <t>Tukker trail blazers</t>
  </si>
  <si>
    <t>PathFinders</t>
  </si>
  <si>
    <t>BlueBear</t>
  </si>
  <si>
    <t>Dutchables mixed</t>
  </si>
  <si>
    <t>Two Thirds the A Team</t>
  </si>
  <si>
    <t>Waar heen, Waar voor?</t>
  </si>
  <si>
    <t>tOLtaros</t>
  </si>
  <si>
    <t>Dolle Merels</t>
  </si>
  <si>
    <t>Olivia</t>
  </si>
  <si>
    <t>Barry</t>
  </si>
  <si>
    <t>Reijer</t>
  </si>
  <si>
    <t>Marije</t>
  </si>
  <si>
    <t>Teun</t>
  </si>
  <si>
    <t>Pieter</t>
  </si>
  <si>
    <t>Jessica</t>
  </si>
  <si>
    <t>Jeroen</t>
  </si>
  <si>
    <t>Tom</t>
  </si>
  <si>
    <t>Thijs</t>
  </si>
  <si>
    <t>Tijd_1</t>
  </si>
  <si>
    <t>Tijd_2</t>
  </si>
  <si>
    <t>Tijd2</t>
  </si>
  <si>
    <t>Bonus</t>
  </si>
  <si>
    <t>Kolom3</t>
  </si>
  <si>
    <t>Kolom4</t>
  </si>
  <si>
    <t>Kolom5</t>
  </si>
  <si>
    <t>CaDo</t>
  </si>
  <si>
    <t>Fit Ar team</t>
  </si>
  <si>
    <t>Dorien</t>
  </si>
  <si>
    <t>Guido</t>
  </si>
  <si>
    <t>Petra</t>
  </si>
  <si>
    <t>Herfstrun XL 2025</t>
  </si>
  <si>
    <t>1 = Bonus</t>
  </si>
  <si>
    <t>98a</t>
  </si>
  <si>
    <t>98b</t>
  </si>
  <si>
    <t>98c</t>
  </si>
  <si>
    <t>Straftijd</t>
  </si>
  <si>
    <t>6..10</t>
  </si>
  <si>
    <t>11..15</t>
  </si>
  <si>
    <t>Te laat</t>
  </si>
  <si>
    <t>12a</t>
  </si>
  <si>
    <t>12b</t>
  </si>
  <si>
    <t>Aanwezig</t>
  </si>
  <si>
    <t>WP1 tijd</t>
  </si>
  <si>
    <t>WP2 tijd</t>
  </si>
  <si>
    <t>FINISH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</si>
</sst>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€-413]&quot; &quot;#,##0.00;[Red][$€-413]&quot; &quot;#,##0.00&quot;-&quot;"/>
    <numFmt numFmtId="165" formatCode="[$-F400]h:mm:ss\ AM/PM"/>
    <numFmt numFmtId="166" formatCode="h:mm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0"/>
      <name val="Calibri"/>
      <family val="2"/>
      <scheme val="minor"/>
    </font>
    <font>
      <sz val="18"/>
      <color theme="0"/>
      <name val="Calibri Light"/>
      <family val="2"/>
      <scheme val="major"/>
    </font>
    <font>
      <sz val="11"/>
      <color rgb="FF000000"/>
      <name val="Calibri"/>
      <family val="2"/>
    </font>
    <font>
      <b/>
      <i/>
      <sz val="16"/>
      <color rgb="FF000000"/>
      <name val="Calibri"/>
      <family val="2"/>
    </font>
    <font>
      <b/>
      <i/>
      <u/>
      <sz val="11"/>
      <color rgb="FF000000"/>
      <name val="Calibri"/>
      <family val="2"/>
    </font>
    <font>
      <sz val="16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Calibri"/>
      <family val="2"/>
      <scheme val="minor"/>
    </font>
    <font>
      <sz val="10.5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CCCFF"/>
        <bgColor rgb="FFCCCCFF"/>
      </patternFill>
    </fill>
    <fill>
      <patternFill patternType="solid">
        <fgColor rgb="FFA5A5A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rgb="FFE2E2E2"/>
      </bottom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  <xf numFmtId="0" fontId="3" fillId="4" borderId="0" applyNumberFormat="0" applyBorder="0" applyAlignment="0" applyProtection="0"/>
    <xf numFmtId="0" fontId="5" fillId="0" borderId="0"/>
    <xf numFmtId="0" fontId="5" fillId="5" borderId="0" applyNumberFormat="0" applyFont="0" applyBorder="0" applyProtection="0"/>
    <xf numFmtId="0" fontId="6" fillId="0" borderId="0" applyNumberFormat="0" applyBorder="0" applyProtection="0">
      <alignment horizontal="center"/>
    </xf>
    <xf numFmtId="0" fontId="6" fillId="0" borderId="0" applyNumberFormat="0" applyBorder="0" applyProtection="0">
      <alignment horizontal="center" textRotation="90"/>
    </xf>
    <xf numFmtId="0" fontId="7" fillId="0" borderId="0" applyNumberFormat="0" applyBorder="0" applyProtection="0"/>
    <xf numFmtId="164" fontId="7" fillId="0" borderId="0" applyBorder="0" applyProtection="0"/>
    <xf numFmtId="0" fontId="9" fillId="6" borderId="1" applyNumberFormat="0" applyAlignment="0" applyProtection="0"/>
    <xf numFmtId="9" fontId="1" fillId="0" borderId="0" applyFont="0" applyFill="0" applyBorder="0" applyAlignment="0" applyProtection="0"/>
    <xf numFmtId="0" fontId="1" fillId="7" borderId="0" applyNumberFormat="0" applyBorder="0" applyAlignment="0" applyProtection="0"/>
    <xf numFmtId="0" fontId="17" fillId="0" borderId="0"/>
    <xf numFmtId="0" fontId="1" fillId="9" borderId="0" applyNumberFormat="0" applyBorder="0" applyAlignment="0" applyProtection="0"/>
    <xf numFmtId="0" fontId="20" fillId="0" borderId="0"/>
  </cellStyleXfs>
  <cellXfs count="93">
    <xf numFmtId="0" fontId="0" fillId="0" borderId="0" xfId="0"/>
    <xf numFmtId="0" fontId="0" fillId="0" borderId="0" xfId="0" applyAlignment="1">
      <alignment horizontal="left"/>
    </xf>
    <xf numFmtId="0" fontId="4" fillId="2" borderId="0" xfId="1" applyFont="1" applyFill="1" applyAlignment="1"/>
    <xf numFmtId="0" fontId="10" fillId="0" borderId="0" xfId="0" applyFont="1" applyAlignment="1">
      <alignment horizontal="left"/>
    </xf>
    <xf numFmtId="0" fontId="3" fillId="2" borderId="0" xfId="2"/>
    <xf numFmtId="0" fontId="10" fillId="0" borderId="0" xfId="0" applyFont="1"/>
    <xf numFmtId="0" fontId="10" fillId="0" borderId="0" xfId="3" applyFont="1" applyFill="1"/>
    <xf numFmtId="165" fontId="0" fillId="0" borderId="0" xfId="0" applyNumberFormat="1"/>
    <xf numFmtId="0" fontId="0" fillId="0" borderId="4" xfId="0" applyBorder="1"/>
    <xf numFmtId="0" fontId="12" fillId="0" borderId="0" xfId="0" applyFont="1"/>
    <xf numFmtId="0" fontId="11" fillId="0" borderId="0" xfId="0" applyFont="1"/>
    <xf numFmtId="0" fontId="1" fillId="3" borderId="0" xfId="3"/>
    <xf numFmtId="0" fontId="1" fillId="7" borderId="0" xfId="13"/>
    <xf numFmtId="0" fontId="13" fillId="0" borderId="0" xfId="0" applyFont="1"/>
    <xf numFmtId="0" fontId="0" fillId="7" borderId="0" xfId="13" applyFont="1"/>
    <xf numFmtId="166" fontId="1" fillId="3" borderId="0" xfId="3" applyNumberFormat="1"/>
    <xf numFmtId="1" fontId="1" fillId="3" borderId="0" xfId="3" applyNumberFormat="1"/>
    <xf numFmtId="0" fontId="9" fillId="2" borderId="0" xfId="2" applyFont="1"/>
    <xf numFmtId="0" fontId="11" fillId="8" borderId="0" xfId="0" applyFont="1" applyFill="1"/>
    <xf numFmtId="9" fontId="14" fillId="0" borderId="0" xfId="12" applyFont="1"/>
    <xf numFmtId="0" fontId="1" fillId="0" borderId="0" xfId="3" applyFill="1"/>
    <xf numFmtId="0" fontId="16" fillId="0" borderId="0" xfId="0" applyFont="1"/>
    <xf numFmtId="0" fontId="16" fillId="0" borderId="0" xfId="0" applyFont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20" fontId="0" fillId="0" borderId="5" xfId="0" applyNumberFormat="1" applyBorder="1"/>
    <xf numFmtId="166" fontId="0" fillId="0" borderId="5" xfId="0" applyNumberFormat="1" applyBorder="1"/>
    <xf numFmtId="0" fontId="18" fillId="0" borderId="0" xfId="0" applyFont="1"/>
    <xf numFmtId="46" fontId="18" fillId="0" borderId="0" xfId="0" applyNumberFormat="1" applyFont="1"/>
    <xf numFmtId="0" fontId="19" fillId="0" borderId="0" xfId="0" applyFont="1"/>
    <xf numFmtId="166" fontId="18" fillId="0" borderId="0" xfId="0" applyNumberFormat="1" applyFont="1"/>
    <xf numFmtId="0" fontId="0" fillId="0" borderId="10" xfId="0" applyBorder="1"/>
    <xf numFmtId="9" fontId="14" fillId="0" borderId="10" xfId="12" applyFont="1" applyBorder="1"/>
    <xf numFmtId="0" fontId="0" fillId="0" borderId="5" xfId="0" applyBorder="1"/>
    <xf numFmtId="0" fontId="5" fillId="0" borderId="0" xfId="5"/>
    <xf numFmtId="0" fontId="11" fillId="0" borderId="0" xfId="0" applyFont="1" applyAlignment="1">
      <alignment horizontal="left"/>
    </xf>
    <xf numFmtId="0" fontId="11" fillId="0" borderId="10" xfId="0" applyFont="1" applyBorder="1"/>
    <xf numFmtId="0" fontId="10" fillId="0" borderId="0" xfId="4" applyFont="1" applyFill="1" applyAlignment="1">
      <alignment horizontal="left"/>
    </xf>
    <xf numFmtId="9" fontId="5" fillId="0" borderId="0" xfId="12" applyFont="1"/>
    <xf numFmtId="0" fontId="0" fillId="10" borderId="0" xfId="0" applyFill="1" applyAlignment="1">
      <alignment horizontal="left"/>
    </xf>
    <xf numFmtId="0" fontId="0" fillId="10" borderId="0" xfId="0" applyFill="1"/>
    <xf numFmtId="0" fontId="22" fillId="11" borderId="11" xfId="0" applyFont="1" applyFill="1" applyBorder="1" applyAlignment="1">
      <alignment vertical="top" wrapText="1"/>
    </xf>
    <xf numFmtId="0" fontId="23" fillId="0" borderId="0" xfId="0" applyFont="1"/>
    <xf numFmtId="0" fontId="3" fillId="0" borderId="0" xfId="2" applyFill="1" applyAlignment="1">
      <alignment horizontal="center"/>
    </xf>
    <xf numFmtId="0" fontId="3" fillId="4" borderId="0" xfId="4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4" applyFont="1" applyFill="1" applyAlignment="1">
      <alignment horizontal="center"/>
    </xf>
    <xf numFmtId="0" fontId="10" fillId="0" borderId="0" xfId="0" applyFont="1" applyAlignment="1">
      <alignment horizontal="center"/>
    </xf>
    <xf numFmtId="0" fontId="8" fillId="2" borderId="0" xfId="2" applyFont="1" applyAlignment="1">
      <alignment horizontal="center"/>
    </xf>
    <xf numFmtId="0" fontId="3" fillId="2" borderId="0" xfId="2" applyAlignment="1">
      <alignment horizontal="center"/>
    </xf>
    <xf numFmtId="0" fontId="9" fillId="6" borderId="1" xfId="11" applyAlignment="1">
      <alignment horizontal="center"/>
    </xf>
    <xf numFmtId="0" fontId="3" fillId="2" borderId="0" xfId="2" applyBorder="1" applyAlignment="1">
      <alignment horizontal="center"/>
    </xf>
    <xf numFmtId="9" fontId="14" fillId="0" borderId="0" xfId="12" applyFont="1" applyAlignment="1">
      <alignment horizontal="center"/>
    </xf>
    <xf numFmtId="0" fontId="10" fillId="9" borderId="0" xfId="15" applyFont="1" applyAlignment="1">
      <alignment horizontal="center"/>
    </xf>
    <xf numFmtId="165" fontId="3" fillId="2" borderId="0" xfId="2" applyNumberFormat="1" applyAlignment="1">
      <alignment horizontal="center"/>
    </xf>
    <xf numFmtId="1" fontId="10" fillId="0" borderId="0" xfId="0" applyNumberFormat="1" applyFont="1" applyAlignment="1">
      <alignment horizontal="center"/>
    </xf>
    <xf numFmtId="46" fontId="10" fillId="9" borderId="0" xfId="15" applyNumberFormat="1" applyFont="1" applyAlignment="1">
      <alignment horizontal="center"/>
    </xf>
    <xf numFmtId="46" fontId="10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" fontId="1" fillId="12" borderId="0" xfId="3" applyNumberFormat="1" applyFill="1" applyAlignment="1">
      <alignment horizontal="center"/>
    </xf>
    <xf numFmtId="1" fontId="11" fillId="12" borderId="0" xfId="3" applyNumberFormat="1" applyFont="1" applyFill="1" applyAlignment="1">
      <alignment horizontal="center" vertical="center"/>
    </xf>
    <xf numFmtId="1" fontId="11" fillId="12" borderId="0" xfId="3" applyNumberFormat="1" applyFont="1" applyFill="1" applyAlignment="1">
      <alignment horizontal="center"/>
    </xf>
    <xf numFmtId="0" fontId="10" fillId="12" borderId="0" xfId="4" applyFont="1" applyFill="1" applyAlignment="1">
      <alignment horizontal="center"/>
    </xf>
    <xf numFmtId="0" fontId="10" fillId="12" borderId="0" xfId="0" applyFont="1" applyFill="1" applyAlignment="1">
      <alignment horizontal="center"/>
    </xf>
    <xf numFmtId="0" fontId="9" fillId="2" borderId="0" xfId="2" applyFont="1" applyAlignment="1">
      <alignment horizontal="center"/>
    </xf>
    <xf numFmtId="1" fontId="11" fillId="0" borderId="0" xfId="3" applyNumberFormat="1" applyFont="1" applyFill="1" applyAlignment="1">
      <alignment horizontal="center"/>
    </xf>
    <xf numFmtId="1" fontId="11" fillId="0" borderId="0" xfId="0" applyNumberFormat="1" applyFont="1" applyAlignment="1">
      <alignment horizontal="center"/>
    </xf>
    <xf numFmtId="0" fontId="3" fillId="2" borderId="0" xfId="2" applyAlignment="1">
      <alignment horizontal="center" vertical="center"/>
    </xf>
    <xf numFmtId="0" fontId="0" fillId="0" borderId="0" xfId="0" applyAlignment="1">
      <alignment horizontal="center" vertical="center"/>
    </xf>
    <xf numFmtId="166" fontId="1" fillId="0" borderId="0" xfId="3" applyNumberFormat="1" applyFill="1" applyAlignment="1">
      <alignment horizontal="center" vertical="center"/>
    </xf>
    <xf numFmtId="1" fontId="1" fillId="0" borderId="0" xfId="3" applyNumberFormat="1" applyFill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1" fillId="0" borderId="0" xfId="3" applyFill="1" applyAlignment="1">
      <alignment horizontal="center"/>
    </xf>
    <xf numFmtId="1" fontId="0" fillId="0" borderId="0" xfId="0" applyNumberFormat="1" applyAlignment="1">
      <alignment horizontal="center"/>
    </xf>
    <xf numFmtId="0" fontId="11" fillId="8" borderId="0" xfId="0" applyFont="1" applyFill="1" applyAlignment="1">
      <alignment horizontal="center" vertical="center"/>
    </xf>
    <xf numFmtId="20" fontId="0" fillId="0" borderId="9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3" borderId="0" xfId="3" applyAlignment="1">
      <alignment horizontal="center"/>
    </xf>
    <xf numFmtId="0" fontId="1" fillId="0" borderId="0" xfId="3" applyFill="1" applyAlignment="1">
      <alignment horizontal="center" vertical="center"/>
    </xf>
    <xf numFmtId="0" fontId="9" fillId="2" borderId="0" xfId="2" applyFont="1" applyAlignment="1">
      <alignment horizontal="center" vertical="center"/>
    </xf>
    <xf numFmtId="0" fontId="10" fillId="13" borderId="0" xfId="15" applyFont="1" applyFill="1" applyAlignment="1">
      <alignment horizontal="center"/>
    </xf>
    <xf numFmtId="0" fontId="10" fillId="13" borderId="0" xfId="0" applyFont="1" applyFill="1" applyAlignment="1">
      <alignment horizontal="center"/>
    </xf>
    <xf numFmtId="0" fontId="1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0" fillId="0" borderId="0" xfId="3" applyFont="1" applyFill="1" applyAlignment="1">
      <alignment vertical="center"/>
    </xf>
    <xf numFmtId="0" fontId="15" fillId="0" borderId="0" xfId="3" applyFont="1" applyFill="1" applyAlignment="1">
      <alignment vertical="center"/>
    </xf>
    <xf numFmtId="0" fontId="4" fillId="2" borderId="0" xfId="1" applyFont="1" applyFill="1" applyAlignment="1">
      <alignment horizontal="center"/>
    </xf>
    <xf numFmtId="0" fontId="10" fillId="0" borderId="0" xfId="3" applyFont="1" applyFill="1" applyAlignment="1">
      <alignment horizontal="center" vertical="center"/>
    </xf>
    <xf numFmtId="0" fontId="5" fillId="0" borderId="0" xfId="5" applyAlignment="1">
      <alignment horizontal="right"/>
    </xf>
    <xf numFmtId="0" fontId="8" fillId="2" borderId="0" xfId="2" applyFont="1" applyAlignment="1">
      <alignment horizontal="center"/>
    </xf>
  </cellXfs>
  <cellStyles count="17">
    <cellStyle name="20% - Accent1" xfId="15" builtinId="30"/>
    <cellStyle name="20% - Accent5" xfId="3" builtinId="46"/>
    <cellStyle name="40% - Accent5" xfId="13" builtinId="47"/>
    <cellStyle name="60% - Accent5" xfId="4" builtinId="48"/>
    <cellStyle name="Accent5" xfId="2" builtinId="45"/>
    <cellStyle name="Controlecel" xfId="11" builtinId="23"/>
    <cellStyle name="Excel_BuiltIn_20% - Accent1" xfId="6" xr:uid="{00000000-0005-0000-0000-000005000000}"/>
    <cellStyle name="Heading" xfId="7" xr:uid="{00000000-0005-0000-0000-000006000000}"/>
    <cellStyle name="Heading1" xfId="8" xr:uid="{00000000-0005-0000-0000-000007000000}"/>
    <cellStyle name="Normal 2" xfId="14" xr:uid="{5307B422-C0C3-4A3B-B4EA-DAE47C3DD93A}"/>
    <cellStyle name="Procent" xfId="12" builtinId="5"/>
    <cellStyle name="Result" xfId="9" xr:uid="{00000000-0005-0000-0000-00000A000000}"/>
    <cellStyle name="Result2" xfId="10" xr:uid="{00000000-0005-0000-0000-00000B000000}"/>
    <cellStyle name="Standaard" xfId="0" builtinId="0"/>
    <cellStyle name="Standaard 2" xfId="5" xr:uid="{00000000-0005-0000-0000-00000C000000}"/>
    <cellStyle name="Standaard 3" xfId="16" xr:uid="{92E90B61-C4A6-42D4-8C67-78FA9DFCFF02}"/>
    <cellStyle name="Titel" xfId="1" builtinId="15"/>
  </cellStyles>
  <dxfs count="18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4F4F"/>
        </patternFill>
      </fill>
    </dxf>
    <dxf>
      <font>
        <color auto="1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4F4F"/>
        </patternFill>
      </fill>
    </dxf>
    <dxf>
      <font>
        <color rgb="FFC00000"/>
      </font>
      <fill>
        <patternFill>
          <bgColor rgb="FFFF4F4F"/>
        </patternFill>
      </fill>
    </dxf>
    <dxf>
      <font>
        <color rgb="FFC00000"/>
      </font>
      <fill>
        <patternFill>
          <bgColor rgb="FFFF8B8B"/>
        </patternFill>
      </fill>
    </dxf>
    <dxf>
      <font>
        <color rgb="FF006100"/>
      </font>
      <fill>
        <patternFill>
          <bgColor rgb="FF5DD173"/>
        </patternFill>
      </fill>
    </dxf>
    <dxf>
      <font>
        <color rgb="FF006100"/>
      </font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0.5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.5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numFmt numFmtId="166" formatCode="h:mm;@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numFmt numFmtId="31" formatCode="[h]:mm:ss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>
          <fgColor indexed="64"/>
          <bgColor theme="9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1" formatCode="[h]:mm:ss"/>
      <alignment horizontal="center" vertical="bottom" textRotation="0" wrapText="0" indent="0" justifyLastLine="0" shrinkToFit="0" readingOrder="0"/>
    </dxf>
    <dxf>
      <numFmt numFmtId="165" formatCode="[$-F400]h:mm:ss\ AM/PM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solid">
          <fgColor indexed="64"/>
          <bgColor theme="9" tint="0.3999755851924192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6" formatCode="h:mm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9" tint="0.3999755851924192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rgb="FF000000"/>
          <bgColor rgb="FFFFFFFF"/>
        </patternFill>
      </fill>
    </dxf>
    <dxf>
      <numFmt numFmtId="1" formatCode="0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.5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0.5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FF2525"/>
      <color rgb="FFFFC7CE"/>
      <color rgb="FFFF4F4F"/>
      <color rgb="FFCDC7CE"/>
      <color rgb="FF9C0006"/>
      <color rgb="FFCDC76A"/>
      <color rgb="FFC6EFCE"/>
      <color rgb="FF006100"/>
      <color rgb="FFFF8B8B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835767573537705E-2"/>
          <c:y val="4.4672379103175605E-2"/>
          <c:w val="0.96915895281662401"/>
          <c:h val="0.7043713606332322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Statistiek!$U$3</c:f>
              <c:strCache>
                <c:ptCount val="1"/>
                <c:pt idx="0">
                  <c:v>% goed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Statistiek!$A$4:$A$130</c:f>
              <c:strCache>
                <c:ptCount val="1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12a</c:v>
                </c:pt>
                <c:pt idx="11">
                  <c:v>12b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98a</c:v>
                </c:pt>
                <c:pt idx="98">
                  <c:v>98b</c:v>
                </c:pt>
                <c:pt idx="99">
                  <c:v>98c</c:v>
                </c:pt>
                <c:pt idx="100">
                  <c:v>99</c:v>
                </c:pt>
                <c:pt idx="101">
                  <c:v>100</c:v>
                </c:pt>
                <c:pt idx="102">
                  <c:v>101</c:v>
                </c:pt>
                <c:pt idx="103">
                  <c:v>102</c:v>
                </c:pt>
                <c:pt idx="104">
                  <c:v>103</c:v>
                </c:pt>
                <c:pt idx="105">
                  <c:v>104</c:v>
                </c:pt>
                <c:pt idx="106">
                  <c:v>105</c:v>
                </c:pt>
                <c:pt idx="107">
                  <c:v>106</c:v>
                </c:pt>
                <c:pt idx="108">
                  <c:v>107</c:v>
                </c:pt>
                <c:pt idx="109">
                  <c:v>108</c:v>
                </c:pt>
                <c:pt idx="110">
                  <c:v>109</c:v>
                </c:pt>
                <c:pt idx="111">
                  <c:v>110</c:v>
                </c:pt>
                <c:pt idx="112">
                  <c:v>111</c:v>
                </c:pt>
                <c:pt idx="113">
                  <c:v>112</c:v>
                </c:pt>
                <c:pt idx="114">
                  <c:v>113</c:v>
                </c:pt>
                <c:pt idx="115">
                  <c:v>114</c:v>
                </c:pt>
                <c:pt idx="116">
                  <c:v>115</c:v>
                </c:pt>
                <c:pt idx="117">
                  <c:v>116</c:v>
                </c:pt>
                <c:pt idx="118">
                  <c:v>117</c:v>
                </c:pt>
                <c:pt idx="119">
                  <c:v>118</c:v>
                </c:pt>
                <c:pt idx="120">
                  <c:v>119</c:v>
                </c:pt>
                <c:pt idx="121">
                  <c:v>120</c:v>
                </c:pt>
                <c:pt idx="122">
                  <c:v>121</c:v>
                </c:pt>
                <c:pt idx="123">
                  <c:v>122</c:v>
                </c:pt>
                <c:pt idx="124">
                  <c:v>123</c:v>
                </c:pt>
                <c:pt idx="125">
                  <c:v>124</c:v>
                </c:pt>
                <c:pt idx="126">
                  <c:v>125</c:v>
                </c:pt>
              </c:strCache>
            </c:strRef>
          </c:cat>
          <c:val>
            <c:numRef>
              <c:f>Statistiek!$U$4:$U$130</c:f>
              <c:numCache>
                <c:formatCode>0%</c:formatCode>
                <c:ptCount val="127"/>
                <c:pt idx="0">
                  <c:v>0.91666666666666663</c:v>
                </c:pt>
                <c:pt idx="1">
                  <c:v>0.83333333333333337</c:v>
                </c:pt>
                <c:pt idx="2">
                  <c:v>0.91666666666666663</c:v>
                </c:pt>
                <c:pt idx="3">
                  <c:v>0.83333333333333337</c:v>
                </c:pt>
                <c:pt idx="4">
                  <c:v>0.83333333333333337</c:v>
                </c:pt>
                <c:pt idx="5">
                  <c:v>0.58333333333333337</c:v>
                </c:pt>
                <c:pt idx="6">
                  <c:v>0.91666666666666663</c:v>
                </c:pt>
                <c:pt idx="7">
                  <c:v>0.75</c:v>
                </c:pt>
                <c:pt idx="8">
                  <c:v>1</c:v>
                </c:pt>
                <c:pt idx="9">
                  <c:v>0.41666666666666669</c:v>
                </c:pt>
                <c:pt idx="10">
                  <c:v>0.75</c:v>
                </c:pt>
                <c:pt idx="11">
                  <c:v>0.5</c:v>
                </c:pt>
                <c:pt idx="12">
                  <c:v>0.66666666666666663</c:v>
                </c:pt>
                <c:pt idx="13">
                  <c:v>1</c:v>
                </c:pt>
                <c:pt idx="14">
                  <c:v>0.91666666666666663</c:v>
                </c:pt>
                <c:pt idx="15">
                  <c:v>0.83333333333333337</c:v>
                </c:pt>
                <c:pt idx="16">
                  <c:v>0.25</c:v>
                </c:pt>
                <c:pt idx="17">
                  <c:v>0.58333333333333337</c:v>
                </c:pt>
                <c:pt idx="18">
                  <c:v>0.66666666666666663</c:v>
                </c:pt>
                <c:pt idx="19">
                  <c:v>0.33333333333333331</c:v>
                </c:pt>
                <c:pt idx="20">
                  <c:v>0.83333333333333337</c:v>
                </c:pt>
                <c:pt idx="21">
                  <c:v>0.33333333333333331</c:v>
                </c:pt>
                <c:pt idx="22">
                  <c:v>0.83333333333333337</c:v>
                </c:pt>
                <c:pt idx="23">
                  <c:v>0.58333333333333337</c:v>
                </c:pt>
                <c:pt idx="24">
                  <c:v>0.66666666666666663</c:v>
                </c:pt>
                <c:pt idx="25">
                  <c:v>0.66666666666666663</c:v>
                </c:pt>
                <c:pt idx="26">
                  <c:v>0.66666666666666663</c:v>
                </c:pt>
                <c:pt idx="27">
                  <c:v>0.16666666666666666</c:v>
                </c:pt>
                <c:pt idx="28">
                  <c:v>0.41666666666666669</c:v>
                </c:pt>
                <c:pt idx="29">
                  <c:v>0.75</c:v>
                </c:pt>
                <c:pt idx="30">
                  <c:v>0.5</c:v>
                </c:pt>
                <c:pt idx="31">
                  <c:v>0.5</c:v>
                </c:pt>
                <c:pt idx="32">
                  <c:v>0.58333333333333337</c:v>
                </c:pt>
                <c:pt idx="33">
                  <c:v>0.58333333333333337</c:v>
                </c:pt>
                <c:pt idx="34">
                  <c:v>0.41666666666666669</c:v>
                </c:pt>
                <c:pt idx="35">
                  <c:v>0.16666666666666666</c:v>
                </c:pt>
                <c:pt idx="36">
                  <c:v>8.3333333333333329E-2</c:v>
                </c:pt>
                <c:pt idx="37">
                  <c:v>8.3333333333333329E-2</c:v>
                </c:pt>
                <c:pt idx="38">
                  <c:v>0</c:v>
                </c:pt>
                <c:pt idx="39">
                  <c:v>0</c:v>
                </c:pt>
                <c:pt idx="40">
                  <c:v>0.41666666666666669</c:v>
                </c:pt>
                <c:pt idx="41">
                  <c:v>8.3333333333333329E-2</c:v>
                </c:pt>
                <c:pt idx="42">
                  <c:v>0.33333333333333331</c:v>
                </c:pt>
                <c:pt idx="43">
                  <c:v>0.66666666666666663</c:v>
                </c:pt>
                <c:pt idx="44">
                  <c:v>0.58333333333333337</c:v>
                </c:pt>
                <c:pt idx="45">
                  <c:v>1</c:v>
                </c:pt>
                <c:pt idx="46">
                  <c:v>0.25</c:v>
                </c:pt>
                <c:pt idx="47">
                  <c:v>0.91666666666666663</c:v>
                </c:pt>
                <c:pt idx="48">
                  <c:v>0.91666666666666663</c:v>
                </c:pt>
                <c:pt idx="49">
                  <c:v>0.75</c:v>
                </c:pt>
                <c:pt idx="50">
                  <c:v>0.66666666666666663</c:v>
                </c:pt>
                <c:pt idx="51">
                  <c:v>0.25</c:v>
                </c:pt>
                <c:pt idx="52">
                  <c:v>0.5</c:v>
                </c:pt>
                <c:pt idx="53">
                  <c:v>0.5</c:v>
                </c:pt>
                <c:pt idx="54">
                  <c:v>0.66666666666666663</c:v>
                </c:pt>
                <c:pt idx="55">
                  <c:v>0.41666666666666669</c:v>
                </c:pt>
                <c:pt idx="56">
                  <c:v>0.25</c:v>
                </c:pt>
                <c:pt idx="57">
                  <c:v>8.3333333333333329E-2</c:v>
                </c:pt>
                <c:pt idx="58">
                  <c:v>0.16666666666666666</c:v>
                </c:pt>
                <c:pt idx="59">
                  <c:v>0.33333333333333331</c:v>
                </c:pt>
                <c:pt idx="60">
                  <c:v>0.58333333333333337</c:v>
                </c:pt>
                <c:pt idx="61">
                  <c:v>0.83333333333333337</c:v>
                </c:pt>
                <c:pt idx="62">
                  <c:v>0.5</c:v>
                </c:pt>
                <c:pt idx="63">
                  <c:v>8.3333333333333329E-2</c:v>
                </c:pt>
                <c:pt idx="64">
                  <c:v>0.25</c:v>
                </c:pt>
                <c:pt idx="65">
                  <c:v>0.5</c:v>
                </c:pt>
                <c:pt idx="66">
                  <c:v>0.91666666666666663</c:v>
                </c:pt>
                <c:pt idx="67">
                  <c:v>0.16666666666666666</c:v>
                </c:pt>
                <c:pt idx="68">
                  <c:v>0.83333333333333337</c:v>
                </c:pt>
                <c:pt idx="69">
                  <c:v>0.83333333333333337</c:v>
                </c:pt>
                <c:pt idx="70">
                  <c:v>0.25</c:v>
                </c:pt>
                <c:pt idx="71">
                  <c:v>0.91666666666666663</c:v>
                </c:pt>
                <c:pt idx="72">
                  <c:v>0.91666666666666663</c:v>
                </c:pt>
                <c:pt idx="73">
                  <c:v>1</c:v>
                </c:pt>
                <c:pt idx="74">
                  <c:v>0.66666666666666663</c:v>
                </c:pt>
                <c:pt idx="75">
                  <c:v>8.3333333333333329E-2</c:v>
                </c:pt>
                <c:pt idx="76">
                  <c:v>0.58333333333333337</c:v>
                </c:pt>
                <c:pt idx="77">
                  <c:v>0.41666666666666669</c:v>
                </c:pt>
                <c:pt idx="78">
                  <c:v>0.91666666666666663</c:v>
                </c:pt>
                <c:pt idx="79">
                  <c:v>0.5</c:v>
                </c:pt>
                <c:pt idx="80">
                  <c:v>0.41666666666666669</c:v>
                </c:pt>
                <c:pt idx="81">
                  <c:v>0.16666666666666666</c:v>
                </c:pt>
                <c:pt idx="82">
                  <c:v>0.33333333333333331</c:v>
                </c:pt>
                <c:pt idx="83">
                  <c:v>0.16666666666666666</c:v>
                </c:pt>
                <c:pt idx="84">
                  <c:v>0.41666666666666669</c:v>
                </c:pt>
                <c:pt idx="85">
                  <c:v>0.25</c:v>
                </c:pt>
                <c:pt idx="86">
                  <c:v>0.83333333333333337</c:v>
                </c:pt>
                <c:pt idx="87">
                  <c:v>0</c:v>
                </c:pt>
                <c:pt idx="88">
                  <c:v>0.91666666666666663</c:v>
                </c:pt>
                <c:pt idx="89">
                  <c:v>0.33333333333333331</c:v>
                </c:pt>
                <c:pt idx="90">
                  <c:v>0.75</c:v>
                </c:pt>
                <c:pt idx="91">
                  <c:v>0.75</c:v>
                </c:pt>
                <c:pt idx="92">
                  <c:v>0.5</c:v>
                </c:pt>
                <c:pt idx="93">
                  <c:v>0.58333333333333337</c:v>
                </c:pt>
                <c:pt idx="94">
                  <c:v>0.83333333333333337</c:v>
                </c:pt>
                <c:pt idx="95">
                  <c:v>0.33333333333333331</c:v>
                </c:pt>
                <c:pt idx="96">
                  <c:v>0</c:v>
                </c:pt>
                <c:pt idx="97">
                  <c:v>0.83333333333333337</c:v>
                </c:pt>
                <c:pt idx="98">
                  <c:v>0.33333333333333331</c:v>
                </c:pt>
                <c:pt idx="99">
                  <c:v>0.33333333333333331</c:v>
                </c:pt>
                <c:pt idx="100">
                  <c:v>8.3333333333333329E-2</c:v>
                </c:pt>
                <c:pt idx="101">
                  <c:v>0.41666666666666669</c:v>
                </c:pt>
                <c:pt idx="102">
                  <c:v>0.75</c:v>
                </c:pt>
                <c:pt idx="103">
                  <c:v>0.75</c:v>
                </c:pt>
                <c:pt idx="104">
                  <c:v>0</c:v>
                </c:pt>
                <c:pt idx="105">
                  <c:v>0.16666666666666666</c:v>
                </c:pt>
                <c:pt idx="106">
                  <c:v>0.16666666666666666</c:v>
                </c:pt>
                <c:pt idx="107">
                  <c:v>0.5</c:v>
                </c:pt>
                <c:pt idx="108">
                  <c:v>0.41666666666666669</c:v>
                </c:pt>
                <c:pt idx="109">
                  <c:v>8.3333333333333329E-2</c:v>
                </c:pt>
                <c:pt idx="110">
                  <c:v>0.66666666666666663</c:v>
                </c:pt>
                <c:pt idx="111">
                  <c:v>0.58333333333333337</c:v>
                </c:pt>
                <c:pt idx="112">
                  <c:v>0</c:v>
                </c:pt>
                <c:pt idx="113">
                  <c:v>0.58333333333333337</c:v>
                </c:pt>
                <c:pt idx="114">
                  <c:v>0.5</c:v>
                </c:pt>
                <c:pt idx="115">
                  <c:v>0.16666666666666666</c:v>
                </c:pt>
                <c:pt idx="116">
                  <c:v>0</c:v>
                </c:pt>
                <c:pt idx="117">
                  <c:v>0.75</c:v>
                </c:pt>
                <c:pt idx="118">
                  <c:v>0.41666666666666669</c:v>
                </c:pt>
                <c:pt idx="119">
                  <c:v>0.58333333333333337</c:v>
                </c:pt>
                <c:pt idx="120">
                  <c:v>0.33333333333333331</c:v>
                </c:pt>
                <c:pt idx="121">
                  <c:v>0.83333333333333337</c:v>
                </c:pt>
                <c:pt idx="122">
                  <c:v>0.25</c:v>
                </c:pt>
                <c:pt idx="123">
                  <c:v>0</c:v>
                </c:pt>
                <c:pt idx="124">
                  <c:v>0.58333333333333337</c:v>
                </c:pt>
                <c:pt idx="125">
                  <c:v>0.25</c:v>
                </c:pt>
                <c:pt idx="12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75-41FE-91B7-B8B21EF4641D}"/>
            </c:ext>
          </c:extLst>
        </c:ser>
        <c:ser>
          <c:idx val="1"/>
          <c:order val="1"/>
          <c:tx>
            <c:strRef>
              <c:f>Statistiek!$V$3</c:f>
              <c:strCache>
                <c:ptCount val="1"/>
                <c:pt idx="0">
                  <c:v>% fout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Statistiek!$A$4:$A$130</c:f>
              <c:strCache>
                <c:ptCount val="1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12a</c:v>
                </c:pt>
                <c:pt idx="11">
                  <c:v>12b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98a</c:v>
                </c:pt>
                <c:pt idx="98">
                  <c:v>98b</c:v>
                </c:pt>
                <c:pt idx="99">
                  <c:v>98c</c:v>
                </c:pt>
                <c:pt idx="100">
                  <c:v>99</c:v>
                </c:pt>
                <c:pt idx="101">
                  <c:v>100</c:v>
                </c:pt>
                <c:pt idx="102">
                  <c:v>101</c:v>
                </c:pt>
                <c:pt idx="103">
                  <c:v>102</c:v>
                </c:pt>
                <c:pt idx="104">
                  <c:v>103</c:v>
                </c:pt>
                <c:pt idx="105">
                  <c:v>104</c:v>
                </c:pt>
                <c:pt idx="106">
                  <c:v>105</c:v>
                </c:pt>
                <c:pt idx="107">
                  <c:v>106</c:v>
                </c:pt>
                <c:pt idx="108">
                  <c:v>107</c:v>
                </c:pt>
                <c:pt idx="109">
                  <c:v>108</c:v>
                </c:pt>
                <c:pt idx="110">
                  <c:v>109</c:v>
                </c:pt>
                <c:pt idx="111">
                  <c:v>110</c:v>
                </c:pt>
                <c:pt idx="112">
                  <c:v>111</c:v>
                </c:pt>
                <c:pt idx="113">
                  <c:v>112</c:v>
                </c:pt>
                <c:pt idx="114">
                  <c:v>113</c:v>
                </c:pt>
                <c:pt idx="115">
                  <c:v>114</c:v>
                </c:pt>
                <c:pt idx="116">
                  <c:v>115</c:v>
                </c:pt>
                <c:pt idx="117">
                  <c:v>116</c:v>
                </c:pt>
                <c:pt idx="118">
                  <c:v>117</c:v>
                </c:pt>
                <c:pt idx="119">
                  <c:v>118</c:v>
                </c:pt>
                <c:pt idx="120">
                  <c:v>119</c:v>
                </c:pt>
                <c:pt idx="121">
                  <c:v>120</c:v>
                </c:pt>
                <c:pt idx="122">
                  <c:v>121</c:v>
                </c:pt>
                <c:pt idx="123">
                  <c:v>122</c:v>
                </c:pt>
                <c:pt idx="124">
                  <c:v>123</c:v>
                </c:pt>
                <c:pt idx="125">
                  <c:v>124</c:v>
                </c:pt>
                <c:pt idx="126">
                  <c:v>125</c:v>
                </c:pt>
              </c:strCache>
            </c:strRef>
          </c:cat>
          <c:val>
            <c:numRef>
              <c:f>Statistiek!$V$4:$V$130</c:f>
              <c:numCache>
                <c:formatCode>0%</c:formatCode>
                <c:ptCount val="127"/>
                <c:pt idx="0">
                  <c:v>0</c:v>
                </c:pt>
                <c:pt idx="1">
                  <c:v>8.3333333333333329E-2</c:v>
                </c:pt>
                <c:pt idx="2">
                  <c:v>0</c:v>
                </c:pt>
                <c:pt idx="3">
                  <c:v>0</c:v>
                </c:pt>
                <c:pt idx="4">
                  <c:v>8.3333333333333329E-2</c:v>
                </c:pt>
                <c:pt idx="5">
                  <c:v>8.3333333333333329E-2</c:v>
                </c:pt>
                <c:pt idx="6">
                  <c:v>0</c:v>
                </c:pt>
                <c:pt idx="7">
                  <c:v>8.3333333333333329E-2</c:v>
                </c:pt>
                <c:pt idx="8">
                  <c:v>0</c:v>
                </c:pt>
                <c:pt idx="9">
                  <c:v>0.58333333333333337</c:v>
                </c:pt>
                <c:pt idx="10">
                  <c:v>0.16666666666666666</c:v>
                </c:pt>
                <c:pt idx="11">
                  <c:v>0.25</c:v>
                </c:pt>
                <c:pt idx="12">
                  <c:v>0.33333333333333331</c:v>
                </c:pt>
                <c:pt idx="13">
                  <c:v>0</c:v>
                </c:pt>
                <c:pt idx="14">
                  <c:v>8.3333333333333329E-2</c:v>
                </c:pt>
                <c:pt idx="15">
                  <c:v>8.3333333333333329E-2</c:v>
                </c:pt>
                <c:pt idx="16">
                  <c:v>8.3333333333333329E-2</c:v>
                </c:pt>
                <c:pt idx="17">
                  <c:v>8.3333333333333329E-2</c:v>
                </c:pt>
                <c:pt idx="18">
                  <c:v>0</c:v>
                </c:pt>
                <c:pt idx="19">
                  <c:v>0.58333333333333337</c:v>
                </c:pt>
                <c:pt idx="20">
                  <c:v>8.3333333333333329E-2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8.3333333333333329E-2</c:v>
                </c:pt>
                <c:pt idx="37">
                  <c:v>8.3333333333333329E-2</c:v>
                </c:pt>
                <c:pt idx="38">
                  <c:v>0</c:v>
                </c:pt>
                <c:pt idx="39">
                  <c:v>0</c:v>
                </c:pt>
                <c:pt idx="40">
                  <c:v>8.3333333333333329E-2</c:v>
                </c:pt>
                <c:pt idx="41">
                  <c:v>0</c:v>
                </c:pt>
                <c:pt idx="42">
                  <c:v>0.25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8.3333333333333329E-2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0.25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8.3333333333333329E-2</c:v>
                </c:pt>
                <c:pt idx="58">
                  <c:v>8.3333333333333329E-2</c:v>
                </c:pt>
                <c:pt idx="59">
                  <c:v>0</c:v>
                </c:pt>
                <c:pt idx="60">
                  <c:v>0.33333333333333331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0.5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8.3333333333333329E-2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0.16666666666666666</c:v>
                </c:pt>
                <c:pt idx="82">
                  <c:v>8.3333333333333329E-2</c:v>
                </c:pt>
                <c:pt idx="83">
                  <c:v>0.16666666666666666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8.3333333333333329E-2</c:v>
                </c:pt>
                <c:pt idx="91">
                  <c:v>8.3333333333333329E-2</c:v>
                </c:pt>
                <c:pt idx="92">
                  <c:v>0</c:v>
                </c:pt>
                <c:pt idx="93">
                  <c:v>8.3333333333333329E-2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8.3333333333333329E-2</c:v>
                </c:pt>
                <c:pt idx="99">
                  <c:v>0</c:v>
                </c:pt>
                <c:pt idx="100">
                  <c:v>8.3333333333333329E-2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8.3333333333333329E-2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8.3333333333333329E-2</c:v>
                </c:pt>
                <c:pt idx="116">
                  <c:v>0</c:v>
                </c:pt>
                <c:pt idx="117">
                  <c:v>0</c:v>
                </c:pt>
                <c:pt idx="118">
                  <c:v>0.33333333333333331</c:v>
                </c:pt>
                <c:pt idx="119">
                  <c:v>8.3333333333333329E-2</c:v>
                </c:pt>
                <c:pt idx="120">
                  <c:v>0</c:v>
                </c:pt>
                <c:pt idx="121">
                  <c:v>0</c:v>
                </c:pt>
                <c:pt idx="122">
                  <c:v>8.3333333333333329E-2</c:v>
                </c:pt>
                <c:pt idx="123">
                  <c:v>8.3333333333333329E-2</c:v>
                </c:pt>
                <c:pt idx="124">
                  <c:v>8.3333333333333329E-2</c:v>
                </c:pt>
                <c:pt idx="125">
                  <c:v>0.33333333333333331</c:v>
                </c:pt>
                <c:pt idx="12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75-41FE-91B7-B8B21EF4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5469584"/>
        <c:axId val="475468272"/>
      </c:barChart>
      <c:catAx>
        <c:axId val="47546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75468272"/>
        <c:crosses val="autoZero"/>
        <c:auto val="1"/>
        <c:lblAlgn val="ctr"/>
        <c:lblOffset val="100"/>
        <c:noMultiLvlLbl val="0"/>
      </c:catAx>
      <c:valAx>
        <c:axId val="47546827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7546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Statistiek!$A$132</c:f>
              <c:strCache>
                <c:ptCount val="1"/>
                <c:pt idx="0">
                  <c:v>% goed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Statistiek!$B$2:$M$2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Statistiek!$B$132:$M$132</c:f>
              <c:numCache>
                <c:formatCode>0%</c:formatCode>
                <c:ptCount val="12"/>
                <c:pt idx="0">
                  <c:v>0.41732283464566927</c:v>
                </c:pt>
                <c:pt idx="1">
                  <c:v>0.24409448818897639</c:v>
                </c:pt>
                <c:pt idx="2">
                  <c:v>0.39370078740157483</c:v>
                </c:pt>
                <c:pt idx="3">
                  <c:v>0.33070866141732286</c:v>
                </c:pt>
                <c:pt idx="4">
                  <c:v>0.48031496062992124</c:v>
                </c:pt>
                <c:pt idx="5">
                  <c:v>0.49606299212598426</c:v>
                </c:pt>
                <c:pt idx="6">
                  <c:v>0.45669291338582679</c:v>
                </c:pt>
                <c:pt idx="7">
                  <c:v>0.38582677165354329</c:v>
                </c:pt>
                <c:pt idx="8">
                  <c:v>0.44094488188976377</c:v>
                </c:pt>
                <c:pt idx="9">
                  <c:v>0.51968503937007871</c:v>
                </c:pt>
                <c:pt idx="10">
                  <c:v>0.31496062992125984</c:v>
                </c:pt>
                <c:pt idx="11">
                  <c:v>0.49606299212598426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6-440A-97F7-F781ECACFD75}"/>
            </c:ext>
          </c:extLst>
        </c:ser>
        <c:ser>
          <c:idx val="1"/>
          <c:order val="1"/>
          <c:tx>
            <c:strRef>
              <c:f>Statistiek!$A$133</c:f>
              <c:strCache>
                <c:ptCount val="1"/>
                <c:pt idx="0">
                  <c:v>% fout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Statistiek!$B$2:$M$2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Statistiek!$B$133:$M$133</c:f>
              <c:numCache>
                <c:formatCode>0%</c:formatCode>
                <c:ptCount val="12"/>
                <c:pt idx="0">
                  <c:v>1.5748031496062992E-2</c:v>
                </c:pt>
                <c:pt idx="1">
                  <c:v>6.2992125984251968E-2</c:v>
                </c:pt>
                <c:pt idx="2">
                  <c:v>6.2992125984251968E-2</c:v>
                </c:pt>
                <c:pt idx="3">
                  <c:v>5.5118110236220472E-2</c:v>
                </c:pt>
                <c:pt idx="4">
                  <c:v>7.874015748031496E-3</c:v>
                </c:pt>
                <c:pt idx="5">
                  <c:v>7.874015748031496E-2</c:v>
                </c:pt>
                <c:pt idx="6">
                  <c:v>7.0866141732283464E-2</c:v>
                </c:pt>
                <c:pt idx="7">
                  <c:v>4.7244094488188976E-2</c:v>
                </c:pt>
                <c:pt idx="8">
                  <c:v>7.874015748031496E-2</c:v>
                </c:pt>
                <c:pt idx="9">
                  <c:v>6.2992125984251968E-2</c:v>
                </c:pt>
                <c:pt idx="10">
                  <c:v>3.937007874015748E-2</c:v>
                </c:pt>
                <c:pt idx="11">
                  <c:v>3.937007874015748E-2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6-440A-97F7-F781ECACFD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520640"/>
        <c:axId val="478521952"/>
      </c:barChart>
      <c:catAx>
        <c:axId val="4785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78521952"/>
        <c:crosses val="autoZero"/>
        <c:auto val="1"/>
        <c:lblAlgn val="ctr"/>
        <c:lblOffset val="100"/>
        <c:noMultiLvlLbl val="0"/>
      </c:catAx>
      <c:valAx>
        <c:axId val="47852195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7852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95249</xdr:colOff>
      <xdr:row>12</xdr:row>
      <xdr:rowOff>115662</xdr:rowOff>
    </xdr:from>
    <xdr:to>
      <xdr:col>51</xdr:col>
      <xdr:colOff>2642960</xdr:colOff>
      <xdr:row>33</xdr:row>
      <xdr:rowOff>95250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897C7073-5468-4CB3-BEFD-53647872F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183697</xdr:colOff>
      <xdr:row>40</xdr:row>
      <xdr:rowOff>108858</xdr:rowOff>
    </xdr:from>
    <xdr:to>
      <xdr:col>40</xdr:col>
      <xdr:colOff>500290</xdr:colOff>
      <xdr:row>53</xdr:row>
      <xdr:rowOff>138340</xdr:rowOff>
    </xdr:to>
    <xdr:graphicFrame macro="">
      <xdr:nvGraphicFramePr>
        <xdr:cNvPr id="5" name="Grafiek 4">
          <a:extLst>
            <a:ext uri="{FF2B5EF4-FFF2-40B4-BE49-F238E27FC236}">
              <a16:creationId xmlns:a16="http://schemas.microsoft.com/office/drawing/2014/main" id="{6F3F8AA7-E435-47BD-AB92-2CF1C7AFE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el4" displayName="Tabel4" ref="A3:H14" headerRowCount="0" totalsRowShown="0" headerRowDxfId="184" dataDxfId="183" dataCellStyle="20% - Accent5">
  <tableColumns count="8">
    <tableColumn id="1" xr3:uid="{00000000-0010-0000-0000-000001000000}" name="Kolom1" headerRowDxfId="182" dataDxfId="181" dataCellStyle="20% - Accent5"/>
    <tableColumn id="2" xr3:uid="{00000000-0010-0000-0000-000002000000}" name="Kolom2" headerRowDxfId="180" dataDxfId="179" dataCellStyle="20% - Accent5"/>
    <tableColumn id="3" xr3:uid="{00000000-0010-0000-0000-000003000000}" name="Kolom3" headerRowDxfId="178" dataDxfId="177" dataCellStyle="20% - Accent5"/>
    <tableColumn id="4" xr3:uid="{00000000-0010-0000-0000-000004000000}" name="Kolom4" headerRowDxfId="176" dataDxfId="175" dataCellStyle="20% - Accent5"/>
    <tableColumn id="5" xr3:uid="{05FB2FFE-C5AE-4C52-9676-4D28EA0EAD86}" name="Kolom5" headerRowDxfId="174" dataDxfId="173" dataCellStyle="20% - Accent5"/>
    <tableColumn id="6" xr3:uid="{866716AE-0618-4416-B664-28725673026F}" name="Kolom6" headerRowDxfId="172" dataDxfId="171" dataCellStyle="20% - Accent5"/>
    <tableColumn id="7" xr3:uid="{4390A8A7-3D41-47ED-A821-96D4F21E1717}" name="Kolom7" headerRowDxfId="170" dataDxfId="169" dataCellStyle="20% - Accent5"/>
    <tableColumn id="8" xr3:uid="{F917250A-51D3-4E43-8CE8-F8561633A574}" name="Kolom8" headerRowDxfId="168" dataDxfId="167" dataCellStyle="20% - Accent5"/>
  </tableColumns>
  <tableStyleInfo name="TableStyleLight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AA6C0EC-3238-4D9D-B89E-18782C703DE9}" name="Tabel921" displayName="Tabel921" ref="A1:G13" totalsRowShown="0" dataDxfId="18">
  <tableColumns count="7">
    <tableColumn id="6" xr3:uid="{00000000-0010-0000-0F00-000006000000}" name="#" dataDxfId="17"/>
    <tableColumn id="1" xr3:uid="{00000000-0010-0000-0F00-000001000000}" name="Team" dataDxfId="16">
      <calculatedColumnFormula>VLOOKUP(C2,Totaal!$G$2:$H$13,2,FALSE)</calculatedColumnFormula>
    </tableColumn>
    <tableColumn id="2" xr3:uid="{00000000-0010-0000-0F00-000002000000}" name="Totaal uren" dataDxfId="15">
      <calculatedColumnFormula>SMALL(INDEX(Tabel8[#All],,7),ROW(C1))</calculatedColumnFormula>
    </tableColumn>
    <tableColumn id="7" xr3:uid="{00000000-0010-0000-0F00-000007000000}" name="Verschil " dataDxfId="14"/>
    <tableColumn id="3" xr3:uid="{00000000-0010-0000-0F00-000003000000}" name="Team " dataDxfId="13">
      <calculatedColumnFormula>IF(VLOOKUP($B2,Tabel4[#All],2,FALSE)=0,"",VLOOKUP($B2,Tabel4[#All],2,FALSE))</calculatedColumnFormula>
    </tableColumn>
    <tableColumn id="4" xr3:uid="{00000000-0010-0000-0F00-000004000000}" name="Naam 1" dataDxfId="12">
      <calculatedColumnFormula>IF(VLOOKUP($B2,Tabel4[#All],3,FALSE)=0,"",VLOOKUP($B2,Tabel4[#All],3,FALSE))</calculatedColumnFormula>
    </tableColumn>
    <tableColumn id="5" xr3:uid="{00000000-0010-0000-0F00-000005000000}" name="Naam2" dataDxfId="11">
      <calculatedColumnFormula>IF(VLOOKUP($B2,Tabel4[#All],4,FALSE)=0,"",VLOOKUP($B2,Tabel4[#All],4,FALSE))</calculatedColumnFormula>
    </tableColumn>
  </tableColumns>
  <tableStyleInfo name="TableStyleLight20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0000000}" name="Tabel13" displayName="Tabel13" ref="A2:R130" totalsRowShown="0" headerRowCellStyle="Accent5">
  <tableColumns count="18">
    <tableColumn id="1" xr3:uid="{00000000-0010-0000-1000-000001000000}" name="Team"/>
    <tableColumn id="2" xr3:uid="{00000000-0010-0000-1000-000002000000}" name="1"/>
    <tableColumn id="3" xr3:uid="{00000000-0010-0000-1000-000003000000}" name="2"/>
    <tableColumn id="4" xr3:uid="{00000000-0010-0000-1000-000004000000}" name="3"/>
    <tableColumn id="5" xr3:uid="{00000000-0010-0000-1000-000005000000}" name="4"/>
    <tableColumn id="6" xr3:uid="{00000000-0010-0000-1000-000006000000}" name="5"/>
    <tableColumn id="7" xr3:uid="{00000000-0010-0000-1000-000007000000}" name="6"/>
    <tableColumn id="8" xr3:uid="{00000000-0010-0000-1000-000008000000}" name="7"/>
    <tableColumn id="9" xr3:uid="{00000000-0010-0000-1000-000009000000}" name="8"/>
    <tableColumn id="10" xr3:uid="{00000000-0010-0000-1000-00000A000000}" name="9"/>
    <tableColumn id="11" xr3:uid="{00000000-0010-0000-1000-00000B000000}" name="10"/>
    <tableColumn id="12" xr3:uid="{00000000-0010-0000-1000-00000C000000}" name="11"/>
    <tableColumn id="13" xr3:uid="{00000000-0010-0000-1000-00000D000000}" name="12"/>
    <tableColumn id="22" xr3:uid="{00000000-0010-0000-1000-000016000000}" name="Kolom1"/>
    <tableColumn id="23" xr3:uid="{00000000-0010-0000-1000-000017000000}" name="Kolom2"/>
    <tableColumn id="24" xr3:uid="{00000000-0010-0000-1000-000018000000}" name="Kolom3"/>
    <tableColumn id="25" xr3:uid="{00000000-0010-0000-1000-000019000000}" name="Kolom4"/>
    <tableColumn id="26" xr3:uid="{00000000-0010-0000-1000-00001A000000}" name="Kolom5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el6" displayName="Tabel6" ref="B3:D152" headerRowCount="0" totalsRowShown="0" headerRowDxfId="166" dataDxfId="165">
  <tableColumns count="3">
    <tableColumn id="1" xr3:uid="{00000000-0010-0000-0100-000001000000}" name="Kolom1" headerRowDxfId="164" dataDxfId="163"/>
    <tableColumn id="2" xr3:uid="{893523A6-4EF9-477F-9B81-C7AFCD3AE313}" name="Kolom2" headerRowDxfId="162" dataDxfId="161"/>
    <tableColumn id="3" xr3:uid="{437EFC7B-B5C3-47BB-98C6-66EE60E59FC0}" name="Kolom3" headerRowDxfId="160" dataDxfId="159"/>
  </tableColumns>
  <tableStyleInfo name="TableStyleLight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Tabel14" displayName="Tabel14" ref="B3:V153" headerRowCount="0" totalsRowShown="0" headerRowDxfId="158" dataDxfId="157">
  <tableColumns count="21">
    <tableColumn id="1" xr3:uid="{00000000-0010-0000-0400-000001000000}" name="Kolom1" headerRowDxfId="156" dataDxfId="155"/>
    <tableColumn id="2" xr3:uid="{00000000-0010-0000-0400-000002000000}" name="Kolom2" headerRowDxfId="154" dataDxfId="153"/>
    <tableColumn id="3" xr3:uid="{00000000-0010-0000-0400-000003000000}" name="Kolom3" headerRowDxfId="152" dataDxfId="151"/>
    <tableColumn id="4" xr3:uid="{00000000-0010-0000-0400-000004000000}" name="Kolom4" headerRowDxfId="150" dataDxfId="149"/>
    <tableColumn id="5" xr3:uid="{00000000-0010-0000-0400-000005000000}" name="Kolom5" headerRowDxfId="148" dataDxfId="147"/>
    <tableColumn id="6" xr3:uid="{00000000-0010-0000-0400-000006000000}" name="Kolom6" headerRowDxfId="146" dataDxfId="145"/>
    <tableColumn id="7" xr3:uid="{00000000-0010-0000-0400-000007000000}" name="Kolom7" headerRowDxfId="144" dataDxfId="143"/>
    <tableColumn id="8" xr3:uid="{00000000-0010-0000-0400-000008000000}" name="Kolom8" headerRowDxfId="142" dataDxfId="141"/>
    <tableColumn id="9" xr3:uid="{00000000-0010-0000-0400-000009000000}" name="Kolom9" headerRowDxfId="140" dataDxfId="139"/>
    <tableColumn id="10" xr3:uid="{00000000-0010-0000-0400-00000A000000}" name="Kolom10" headerRowDxfId="138" dataDxfId="137"/>
    <tableColumn id="11" xr3:uid="{00000000-0010-0000-0400-00000B000000}" name="Kolom11" headerRowDxfId="136" dataDxfId="135"/>
    <tableColumn id="12" xr3:uid="{00000000-0010-0000-0400-00000C000000}" name="Kolom12" headerRowDxfId="134" dataDxfId="133"/>
    <tableColumn id="13" xr3:uid="{00000000-0010-0000-0400-00000D000000}" name="Kolom13" headerRowDxfId="132" dataDxfId="131"/>
    <tableColumn id="14" xr3:uid="{00000000-0010-0000-0400-00000E000000}" name="Kolom14" headerRowDxfId="130" dataDxfId="129"/>
    <tableColumn id="15" xr3:uid="{00000000-0010-0000-0400-00000F000000}" name="Kolom15" headerRowDxfId="128" dataDxfId="127"/>
    <tableColumn id="16" xr3:uid="{00000000-0010-0000-0400-000010000000}" name="Kolom16" headerRowDxfId="126" dataDxfId="125"/>
    <tableColumn id="17" xr3:uid="{00000000-0010-0000-0400-000011000000}" name="Kolom17" headerRowDxfId="124" dataDxfId="123"/>
    <tableColumn id="18" xr3:uid="{00000000-0010-0000-0400-000012000000}" name="Kolom18" headerRowDxfId="122" dataDxfId="121"/>
    <tableColumn id="19" xr3:uid="{00000000-0010-0000-0400-000013000000}" name="Kolom19" headerRowDxfId="120" dataDxfId="119"/>
    <tableColumn id="20" xr3:uid="{00000000-0010-0000-0400-000014000000}" name="Kolom20" headerRowDxfId="118" dataDxfId="117"/>
    <tableColumn id="21" xr3:uid="{00000000-0010-0000-0400-000015000000}" name="Kolom21" headerRowDxfId="116" dataDxfId="115"/>
  </tableColumns>
  <tableStyleInfo name="TableStyleLight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Tabel186" displayName="Tabel186" ref="A3:Y130" headerRowCount="0" totalsRowShown="0" headerRowDxfId="114" dataDxfId="113">
  <tableColumns count="25">
    <tableColumn id="1" xr3:uid="{00000000-0010-0000-0500-000001000000}" name="Kolom1" headerRowDxfId="112" dataDxfId="111" dataCellStyle="60% - Accent5"/>
    <tableColumn id="2" xr3:uid="{00000000-0010-0000-0500-000002000000}" name="Kolom2" headerRowDxfId="110" dataDxfId="109"/>
    <tableColumn id="31" xr3:uid="{00000000-0010-0000-0500-00001F000000}" name="Kolom27" headerRowDxfId="108" dataDxfId="107">
      <calculatedColumnFormula>IF(Tabel186[[#This Row],[Kolom2]]=Goed!#REF!,0,30)</calculatedColumnFormula>
    </tableColumn>
    <tableColumn id="3" xr3:uid="{00000000-0010-0000-0500-000003000000}" name="Kolom3" headerRowDxfId="106" dataDxfId="105"/>
    <tableColumn id="32" xr3:uid="{00000000-0010-0000-0500-000020000000}" name="Kolom28" headerRowDxfId="104" dataDxfId="103">
      <calculatedColumnFormula>IF(Tabel186[[#This Row],[Kolom2]]=Goed!#REF!,0,30)</calculatedColumnFormula>
    </tableColumn>
    <tableColumn id="4" xr3:uid="{00000000-0010-0000-0500-000004000000}" name="Kolom4" headerRowDxfId="102" dataDxfId="101"/>
    <tableColumn id="33" xr3:uid="{00000000-0010-0000-0500-000021000000}" name="Kolom29" headerRowDxfId="100" dataDxfId="99"/>
    <tableColumn id="5" xr3:uid="{00000000-0010-0000-0500-000005000000}" name="Kolom5" headerRowDxfId="98" dataDxfId="97"/>
    <tableColumn id="34" xr3:uid="{00000000-0010-0000-0500-000022000000}" name="Kolom30" headerRowDxfId="96" dataDxfId="95"/>
    <tableColumn id="6" xr3:uid="{00000000-0010-0000-0500-000006000000}" name="Kolom6" headerRowDxfId="94" dataDxfId="93"/>
    <tableColumn id="35" xr3:uid="{00000000-0010-0000-0500-000023000000}" name="Kolom31" headerRowDxfId="92" dataDxfId="91"/>
    <tableColumn id="7" xr3:uid="{00000000-0010-0000-0500-000007000000}" name="Kolom7" headerRowDxfId="90" dataDxfId="89"/>
    <tableColumn id="36" xr3:uid="{00000000-0010-0000-0500-000024000000}" name="Kolom32" headerRowDxfId="88" dataDxfId="87"/>
    <tableColumn id="8" xr3:uid="{00000000-0010-0000-0500-000008000000}" name="Kolom8" headerRowDxfId="86" dataDxfId="85"/>
    <tableColumn id="37" xr3:uid="{00000000-0010-0000-0500-000025000000}" name="Kolom33" headerRowDxfId="84" dataDxfId="83"/>
    <tableColumn id="9" xr3:uid="{00000000-0010-0000-0500-000009000000}" name="Kolom9" headerRowDxfId="82" dataDxfId="81"/>
    <tableColumn id="38" xr3:uid="{00000000-0010-0000-0500-000026000000}" name="Kolom34" headerRowDxfId="80" dataDxfId="79"/>
    <tableColumn id="10" xr3:uid="{00000000-0010-0000-0500-00000A000000}" name="Kolom10" headerRowDxfId="78" dataDxfId="77"/>
    <tableColumn id="39" xr3:uid="{00000000-0010-0000-0500-000027000000}" name="Kolom35" headerRowDxfId="76" dataDxfId="75"/>
    <tableColumn id="11" xr3:uid="{00000000-0010-0000-0500-00000B000000}" name="Kolom11" headerRowDxfId="74" dataDxfId="73"/>
    <tableColumn id="40" xr3:uid="{00000000-0010-0000-0500-000028000000}" name="Kolom36" headerRowDxfId="72" dataDxfId="71">
      <calculatedColumnFormula>IF(Tabel186[[#This Row],[Kolom11]]=Goed!#REF!,0, (IFERROR(VLOOKUP(Tabel186[[#This Row],[Kolom11]],#REF!,2,FALSE),30)))</calculatedColumnFormula>
    </tableColumn>
    <tableColumn id="12" xr3:uid="{00000000-0010-0000-0500-00000C000000}" name="Kolom12" headerRowDxfId="70" dataDxfId="69"/>
    <tableColumn id="41" xr3:uid="{00000000-0010-0000-0500-000029000000}" name="Kolom37" headerRowDxfId="68" dataDxfId="67"/>
    <tableColumn id="13" xr3:uid="{00000000-0010-0000-0500-00000D000000}" name="Kolom13" headerRowDxfId="66" dataDxfId="65"/>
    <tableColumn id="42" xr3:uid="{00000000-0010-0000-0500-00002A000000}" name="Kolom38" headerRowDxfId="64" dataDxfId="63"/>
  </tableColumns>
  <tableStyleInfo name="TableStyleLight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2B06E2E9-F008-42BC-8325-FA8CB386564C}" name="Table1816" displayName="Table1816" ref="A2:E22" totalsRowShown="0" dataDxfId="62" headerRowCellStyle="Accent5" dataCellStyle="20% - Accent5">
  <autoFilter ref="A2:E22" xr:uid="{00000000-0009-0000-0100-000012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7C65CD6-ABB8-48BC-86DC-21587CF75B55}" name="#" dataDxfId="61" dataCellStyle="20% - Accent5">
      <calculatedColumnFormula>Tabel4[[#This Row],[Kolom1]]</calculatedColumnFormula>
    </tableColumn>
    <tableColumn id="2" xr3:uid="{6F16D94A-7282-488B-8F72-C6D01753825F}" name="Teamnaam" dataDxfId="60" dataCellStyle="20% - Accent5">
      <calculatedColumnFormula>Tabel4[[#This Row],[Kolom2]]</calculatedColumnFormula>
    </tableColumn>
    <tableColumn id="3" xr3:uid="{453792D2-281E-448D-BA1C-FE5936841E32}" name="Finishtijd" dataDxfId="59" dataCellStyle="20% - Accent5"/>
    <tableColumn id="4" xr3:uid="{02475D86-B2C6-459B-AA20-034FC85CB3E3}" name="Tijd" dataDxfId="58" dataCellStyle="20% - Accent5">
      <calculatedColumnFormula>IF(C3="","",LEFT(C3,LEN(C3)-2)&amp;":"&amp;RIGHT(C3,2))</calculatedColumnFormula>
    </tableColumn>
    <tableColumn id="5" xr3:uid="{4C1F871E-F3AB-4473-8010-D82416F2A4BF}" name="Minuten" dataDxfId="57" dataCellStyle="20% - Accent5">
      <calculatedColumnFormula>IF(C3&gt;$H$4,(D3-$H$5)*$H$6,0)*24*60</calculatedColumnFormula>
    </tableColumn>
  </tableColumns>
  <tableStyleInfo name="TableStyleMedium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F2FE30-E7C7-4033-9058-D7D706D784A1}" name="Table18162" displayName="Table18162" ref="A2:E22" totalsRowShown="0" dataDxfId="56" headerRowCellStyle="Accent5" dataCellStyle="20% - Accent5">
  <autoFilter ref="A2:E22" xr:uid="{00000000-0009-0000-0100-000012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49CBD503-893D-4F9A-9C7A-29F19DB19BBA}" name="#" dataDxfId="55" dataCellStyle="20% - Accent5">
      <calculatedColumnFormula>Tabel4[[#This Row],[Kolom1]]</calculatedColumnFormula>
    </tableColumn>
    <tableColumn id="2" xr3:uid="{E14F4C93-F1CA-4693-B7BA-D08A6E70AACA}" name="Teamnaam" dataDxfId="54" dataCellStyle="20% - Accent5">
      <calculatedColumnFormula>Tabel4[[#This Row],[Kolom2]]</calculatedColumnFormula>
    </tableColumn>
    <tableColumn id="3" xr3:uid="{7B70F11E-278A-4B6D-8E2F-7393AAF4C7B8}" name="Finishtijd" dataDxfId="53" dataCellStyle="20% - Accent5"/>
    <tableColumn id="4" xr3:uid="{B28142F2-6C2F-49B8-8A50-258BB5B8E4D7}" name="Tijd" dataDxfId="52" dataCellStyle="20% - Accent5">
      <calculatedColumnFormula>IF(C3="","",LEFT(C3,LEN(C3)-2)&amp;":"&amp;RIGHT(C3,2))</calculatedColumnFormula>
    </tableColumn>
    <tableColumn id="5" xr3:uid="{4949CABA-79AA-4E64-80F2-84887B4279E0}" name="Minuten" dataDxfId="51" dataCellStyle="20% - Accent5">
      <calculatedColumnFormula>IF(C3&gt;$H$4,(D3-$H$5)*$H$6,0)*24*60</calculatedColumnFormula>
    </tableColumn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B29199FE-8FCA-4031-8D2F-68983E65889E}" name="Table18161015" displayName="Table18161015" ref="A2:H22" totalsRowShown="0" dataDxfId="50" headerRowCellStyle="Accent5" dataCellStyle="20% - Accent5">
  <autoFilter ref="A2:H22" xr:uid="{00000000-0009-0000-0100-00001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F5682D45-F385-4AEA-9CDE-6AF1525508AC}" name="#" dataDxfId="49" dataCellStyle="20% - Accent5">
      <calculatedColumnFormula>Tabel4[[#This Row],[Kolom1]]</calculatedColumnFormula>
    </tableColumn>
    <tableColumn id="2" xr3:uid="{16785E9F-8289-4285-AE77-79FA947D459B}" name="Teamnaam" dataDxfId="48" dataCellStyle="20% - Accent5">
      <calculatedColumnFormula>Tabel4[[#This Row],[Kolom2]]</calculatedColumnFormula>
    </tableColumn>
    <tableColumn id="3" xr3:uid="{6A5DC21B-ADB6-4BF7-9458-CA48AE8ADFF2}" name="TijdIN" dataDxfId="47" dataCellStyle="20% - Accent5"/>
    <tableColumn id="7" xr3:uid="{D344B65B-6EAB-4C3A-8C2E-2A1421CA20D8}" name="Kolom2" dataDxfId="46" dataCellStyle="20% - Accent5">
      <calculatedColumnFormula>IF(C3="","",LEFT(C3,LEN(C3)-2)&amp;":"&amp;RIGHT(C3,2))</calculatedColumnFormula>
    </tableColumn>
    <tableColumn id="6" xr3:uid="{C327F522-276F-4A67-AF3A-1E09E72A7801}" name="TIJDUIT" dataDxfId="45" dataCellStyle="20% - Accent5"/>
    <tableColumn id="4" xr3:uid="{4A1937BF-DCCD-4237-8CB4-B4D33255AEBB}" name="Tijd" dataDxfId="44" dataCellStyle="20% - Accent5">
      <calculatedColumnFormula>IF(E3="","",LEFT(E3,LEN(E3)-2)&amp;":"&amp;RIGHT(E3,2))</calculatedColumnFormula>
    </tableColumn>
    <tableColumn id="8" xr3:uid="{9207233E-5830-4D5C-B401-A5C28EFCA79E}" name="Kolom1" dataDxfId="43">
      <calculatedColumnFormula>Table18161015[[#This Row],[Tijd]]-Table18161015[[#This Row],[Kolom2]]</calculatedColumnFormula>
    </tableColumn>
    <tableColumn id="5" xr3:uid="{A3F5C8E7-2EFA-43E4-B680-B7BBD45DFFC4}" name="Minuten" dataDxfId="42" dataCellStyle="20% - Accent5">
      <calculatedColumnFormula>IF(G3&gt;$K$5,(G3-$K$5)*$K$6,0)*24*60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D000000}" name="Table17" displayName="Table17" ref="A2:F14" totalsRowShown="0" dataDxfId="41" headerRowCellStyle="Accent5" dataCellStyle="20% - Accent5">
  <autoFilter ref="A2:F14" xr:uid="{00000000-0009-0000-0100-00001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000000-0010-0000-0D00-000001000000}" name="#" dataDxfId="40" dataCellStyle="20% - Accent5">
      <calculatedColumnFormula>Tabel4[[#This Row],[Kolom1]]</calculatedColumnFormula>
    </tableColumn>
    <tableColumn id="2" xr3:uid="{00000000-0010-0000-0D00-000002000000}" name="Teamnaam" dataDxfId="39" dataCellStyle="20% - Accent5">
      <calculatedColumnFormula>Tabel4[[#This Row],[Kolom2]]</calculatedColumnFormula>
    </tableColumn>
    <tableColumn id="4" xr3:uid="{00000000-0010-0000-0D00-000004000000}" name="Finishtijd" dataDxfId="38" dataCellStyle="20% - Accent5"/>
    <tableColumn id="5" xr3:uid="{00000000-0010-0000-0D00-000005000000}" name="Time" dataDxfId="37" dataCellStyle="20% - Accent5">
      <calculatedColumnFormula>IF(C3="","",LEFT(C3,LEN(C3)-2)&amp;":"&amp;RIGHT(C3,2))</calculatedColumnFormula>
    </tableColumn>
    <tableColumn id="3" xr3:uid="{A21D43EF-49DF-49A5-9D20-1C70F6E46549}" name="Straftijd" dataDxfId="36">
      <calculatedColumnFormula>SUM(J3:M3)</calculatedColumnFormula>
    </tableColumn>
    <tableColumn id="6" xr3:uid="{00000000-0010-0000-0D00-000006000000}" name="Minuten" dataDxfId="35" dataCellStyle="20% - Accent5">
      <calculatedColumnFormula>($P$6-$P$4)*24*60+(IF(C3&gt;$P$5,0,Table17[[#This Row],[Time]]-$P$6)*24*60)+Table17[[#This Row],[Straftijd]]</calculatedColumnFormula>
    </tableColumn>
  </tableColumns>
  <tableStyleInfo name="TableStyleMedium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E000000}" name="Tabel8" displayName="Tabel8" ref="A2:J13" headerRowCount="0" totalsRowShown="0" headerRowDxfId="34" dataDxfId="33">
  <tableColumns count="10">
    <tableColumn id="1" xr3:uid="{00000000-0010-0000-0E00-000001000000}" name="Kolom1" dataDxfId="32"/>
    <tableColumn id="4" xr3:uid="{00000000-0010-0000-0E00-000004000000}" name="Kolom4" dataDxfId="31"/>
    <tableColumn id="11" xr3:uid="{00000000-0010-0000-0E00-00000B000000}" name="Column1" dataDxfId="30">
      <calculatedColumnFormula>Tijd1!E3</calculatedColumnFormula>
    </tableColumn>
    <tableColumn id="10" xr3:uid="{109E73DE-C397-4528-900D-EC2835AA3103}" name="Column2" dataDxfId="29">
      <calculatedColumnFormula>Tijd2!E3</calculatedColumnFormula>
    </tableColumn>
    <tableColumn id="5" xr3:uid="{00000000-0010-0000-0E00-000005000000}" name="Kolom5" dataDxfId="28">
      <calculatedColumnFormula>Finish!F3</calculatedColumnFormula>
    </tableColumn>
    <tableColumn id="6" xr3:uid="{00000000-0010-0000-0E00-000006000000}" name="Kolom6" dataDxfId="27">
      <calculatedColumnFormula array="1">SUM(B2:E2+F20)+I2</calculatedColumnFormula>
    </tableColumn>
    <tableColumn id="7" xr3:uid="{00000000-0010-0000-0E00-000007000000}" name="Kolom7" headerRowDxfId="26" dataDxfId="25">
      <calculatedColumnFormula>F2/60/24+0.000002</calculatedColumnFormula>
    </tableColumn>
    <tableColumn id="8" xr3:uid="{00000000-0010-0000-0E00-000008000000}" name="Kolom8" headerRowDxfId="24" dataDxfId="23"/>
    <tableColumn id="14" xr3:uid="{6D94F2E6-F55D-457D-A54E-D02DC4C8EC76}" name="Column5" headerRowDxfId="22" dataDxfId="21"/>
    <tableColumn id="2" xr3:uid="{475BF671-5015-47A2-85FA-1F49D252B573}" name="Kolom2" headerRowDxfId="20" dataDxfId="19"/>
  </tableColumns>
  <tableStyleInfo name="TableStyleLight6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8"/>
  <dimension ref="A1:D12"/>
  <sheetViews>
    <sheetView workbookViewId="0">
      <selection activeCell="K4" sqref="K4"/>
    </sheetView>
  </sheetViews>
  <sheetFormatPr defaultRowHeight="14.4" x14ac:dyDescent="0.3"/>
  <cols>
    <col min="1" max="1" width="16" customWidth="1"/>
    <col min="2" max="2" width="55.77734375" customWidth="1"/>
    <col min="3" max="3" width="14" bestFit="1" customWidth="1"/>
  </cols>
  <sheetData>
    <row r="1" spans="1:4" ht="91.8" x14ac:dyDescent="1.65">
      <c r="A1" s="9" t="s">
        <v>116</v>
      </c>
    </row>
    <row r="2" spans="1:4" x14ac:dyDescent="0.3">
      <c r="A2" s="10" t="s">
        <v>1</v>
      </c>
      <c r="B2" s="10" t="s">
        <v>23</v>
      </c>
      <c r="C2" s="10"/>
      <c r="D2" s="10"/>
    </row>
    <row r="3" spans="1:4" x14ac:dyDescent="0.3">
      <c r="A3" t="s">
        <v>18</v>
      </c>
      <c r="B3" t="s">
        <v>24</v>
      </c>
      <c r="D3" s="13"/>
    </row>
    <row r="4" spans="1:4" x14ac:dyDescent="0.3">
      <c r="A4" t="s">
        <v>21</v>
      </c>
      <c r="B4" t="s">
        <v>22</v>
      </c>
      <c r="D4" s="13"/>
    </row>
    <row r="5" spans="1:4" x14ac:dyDescent="0.3">
      <c r="A5" s="14" t="s">
        <v>80</v>
      </c>
      <c r="B5" s="12" t="s">
        <v>25</v>
      </c>
      <c r="C5" s="14"/>
    </row>
    <row r="6" spans="1:4" x14ac:dyDescent="0.3">
      <c r="A6" t="s">
        <v>82</v>
      </c>
      <c r="B6" t="s">
        <v>26</v>
      </c>
      <c r="D6" s="13"/>
    </row>
    <row r="7" spans="1:4" x14ac:dyDescent="0.3">
      <c r="A7" s="12" t="s">
        <v>81</v>
      </c>
      <c r="B7" s="12" t="s">
        <v>83</v>
      </c>
      <c r="C7" s="12"/>
      <c r="D7" s="13"/>
    </row>
    <row r="8" spans="1:4" x14ac:dyDescent="0.3">
      <c r="A8" s="12" t="s">
        <v>28</v>
      </c>
      <c r="B8" s="12" t="s">
        <v>32</v>
      </c>
      <c r="C8" s="14"/>
      <c r="D8" s="13"/>
    </row>
    <row r="9" spans="1:4" x14ac:dyDescent="0.3">
      <c r="A9" t="s">
        <v>19</v>
      </c>
      <c r="B9" t="s">
        <v>27</v>
      </c>
      <c r="D9" s="13"/>
    </row>
    <row r="10" spans="1:4" x14ac:dyDescent="0.3">
      <c r="A10" t="s">
        <v>20</v>
      </c>
      <c r="B10" t="s">
        <v>20</v>
      </c>
      <c r="D10" s="13"/>
    </row>
    <row r="11" spans="1:4" x14ac:dyDescent="0.3">
      <c r="A11" t="s">
        <v>84</v>
      </c>
      <c r="B11" t="s">
        <v>85</v>
      </c>
      <c r="D11" s="13"/>
    </row>
    <row r="12" spans="1:4" x14ac:dyDescent="0.3">
      <c r="A12" s="21"/>
      <c r="B12" s="22"/>
    </row>
  </sheetData>
  <protectedRanges>
    <protectedRange algorithmName="SHA-512" hashValue="tyhVKm4jHwkHve1gpy0LSH0bTHNwBkClagW//oMQalcduswSuo7L5f1BN5vhQpZRC/nVfCbaL9BUyEvs4X7VmQ==" saltValue="E7pYk3QkQFpnM7Pp85woIQ==" spinCount="100000" sqref="D3:D11" name="Bereik1"/>
  </protectedRange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Blad5">
    <tabColor theme="9" tint="-0.249977111117893"/>
  </sheetPr>
  <dimension ref="A1:J13"/>
  <sheetViews>
    <sheetView zoomScale="130" zoomScaleNormal="130" workbookViewId="0">
      <selection activeCell="H23" sqref="H23"/>
    </sheetView>
  </sheetViews>
  <sheetFormatPr defaultRowHeight="14.4" x14ac:dyDescent="0.3"/>
  <cols>
    <col min="1" max="2" width="9.77734375" style="48" customWidth="1"/>
    <col min="3" max="4" width="9.77734375" style="48" hidden="1" customWidth="1"/>
    <col min="5" max="5" width="9.77734375" style="48" customWidth="1"/>
    <col min="6" max="6" width="14.5546875" style="48" bestFit="1" customWidth="1"/>
    <col min="7" max="7" width="15.21875" style="61" bestFit="1" customWidth="1"/>
    <col min="8" max="8" width="8.88671875" style="48"/>
    <col min="9" max="9" width="9.44140625" style="48" bestFit="1" customWidth="1"/>
    <col min="10" max="10" width="35.33203125" customWidth="1"/>
  </cols>
  <sheetData>
    <row r="1" spans="1:10" x14ac:dyDescent="0.3">
      <c r="A1" s="52" t="s">
        <v>4</v>
      </c>
      <c r="B1" s="52" t="s">
        <v>64</v>
      </c>
      <c r="C1" s="52" t="s">
        <v>61</v>
      </c>
      <c r="D1" s="52" t="s">
        <v>106</v>
      </c>
      <c r="E1" s="52" t="s">
        <v>11</v>
      </c>
      <c r="F1" s="52" t="s">
        <v>13</v>
      </c>
      <c r="G1" s="57" t="s">
        <v>12</v>
      </c>
      <c r="H1" s="52" t="s">
        <v>4</v>
      </c>
      <c r="I1" s="52" t="s">
        <v>75</v>
      </c>
      <c r="J1" s="4" t="s">
        <v>76</v>
      </c>
    </row>
    <row r="2" spans="1:10" x14ac:dyDescent="0.3">
      <c r="A2" s="50">
        <v>1</v>
      </c>
      <c r="B2" s="50">
        <f>UIT!$C2</f>
        <v>1500</v>
      </c>
      <c r="C2" s="58">
        <f>Tijd1!E3</f>
        <v>0</v>
      </c>
      <c r="D2" s="58">
        <f>Tijd2!E3</f>
        <v>0</v>
      </c>
      <c r="E2" s="50">
        <f>Finish!F3</f>
        <v>409.99999999999989</v>
      </c>
      <c r="F2" s="58" cm="1">
        <f t="array" ref="F2">SUM(B2:E2+F20)+I2</f>
        <v>1910</v>
      </c>
      <c r="G2" s="59">
        <f>F2/60/24+0.0000001</f>
        <v>1.3263889888888889</v>
      </c>
      <c r="H2" s="56">
        <v>1</v>
      </c>
      <c r="I2" s="83"/>
      <c r="J2" s="5"/>
    </row>
    <row r="3" spans="1:10" x14ac:dyDescent="0.3">
      <c r="A3" s="50">
        <v>2</v>
      </c>
      <c r="B3" s="50">
        <f>UIT!$E2</f>
        <v>2940</v>
      </c>
      <c r="C3" s="58">
        <f>Tijd1!E4</f>
        <v>0</v>
      </c>
      <c r="D3" s="58">
        <f>Tijd2!E4</f>
        <v>0</v>
      </c>
      <c r="E3" s="50">
        <f>Finish!F4</f>
        <v>407.99999999999989</v>
      </c>
      <c r="F3" s="58" cm="1">
        <f t="array" ref="F3">SUM(B3:E3+F21)+I3</f>
        <v>3348</v>
      </c>
      <c r="G3" s="60">
        <f>F3/60/24+0.0000002</f>
        <v>2.3250001999999999</v>
      </c>
      <c r="H3" s="50">
        <v>2</v>
      </c>
      <c r="I3" s="84"/>
      <c r="J3" s="5"/>
    </row>
    <row r="4" spans="1:10" x14ac:dyDescent="0.3">
      <c r="A4" s="50">
        <v>3</v>
      </c>
      <c r="B4" s="50">
        <f>UIT!$G2</f>
        <v>2310</v>
      </c>
      <c r="C4" s="58">
        <f>Tijd1!E5</f>
        <v>0</v>
      </c>
      <c r="D4" s="58">
        <f>Tijd2!E5</f>
        <v>0</v>
      </c>
      <c r="E4" s="50">
        <f>Finish!F5</f>
        <v>413</v>
      </c>
      <c r="F4" s="58" cm="1">
        <f t="array" ref="F4">SUM(B4:E4+F22)+I4</f>
        <v>2723</v>
      </c>
      <c r="G4" s="60">
        <f>F4/60/24+0.0000003</f>
        <v>1.8909725222222222</v>
      </c>
      <c r="H4" s="56">
        <v>3</v>
      </c>
      <c r="I4" s="83"/>
      <c r="J4" s="5"/>
    </row>
    <row r="5" spans="1:10" x14ac:dyDescent="0.3">
      <c r="A5" s="50">
        <v>4</v>
      </c>
      <c r="B5" s="50">
        <f>UIT!$I2</f>
        <v>2340</v>
      </c>
      <c r="C5" s="58">
        <f>Tijd1!E6</f>
        <v>0</v>
      </c>
      <c r="D5" s="58">
        <f>Tijd2!E6</f>
        <v>0</v>
      </c>
      <c r="E5" s="50">
        <f>Finish!F6</f>
        <v>418</v>
      </c>
      <c r="F5" s="58" cm="1">
        <f t="array" ref="F5">SUM(B5:E5+F23)+I5</f>
        <v>2758</v>
      </c>
      <c r="G5" s="60">
        <f>F5/60/24+0.0000004</f>
        <v>1.9152781777777779</v>
      </c>
      <c r="H5" s="50">
        <v>4</v>
      </c>
      <c r="I5" s="84"/>
      <c r="J5" s="5"/>
    </row>
    <row r="6" spans="1:10" x14ac:dyDescent="0.3">
      <c r="A6" s="50">
        <v>5</v>
      </c>
      <c r="B6" s="50">
        <f>UIT!$K2</f>
        <v>1050</v>
      </c>
      <c r="C6" s="58">
        <f>Tijd1!E7</f>
        <v>0</v>
      </c>
      <c r="D6" s="58">
        <f>Tijd2!E7</f>
        <v>0</v>
      </c>
      <c r="E6" s="50">
        <f>Finish!F7</f>
        <v>420</v>
      </c>
      <c r="F6" s="58" cm="1">
        <f t="array" ref="F6">SUM(B6:E6+F24)+I6</f>
        <v>1470</v>
      </c>
      <c r="G6" s="60">
        <f>F6/60/24+0.0000005</f>
        <v>1.0208338333333333</v>
      </c>
      <c r="H6" s="56">
        <v>5</v>
      </c>
      <c r="I6" s="83"/>
      <c r="J6" s="5"/>
    </row>
    <row r="7" spans="1:10" x14ac:dyDescent="0.3">
      <c r="A7" s="50">
        <v>6</v>
      </c>
      <c r="B7" s="50">
        <f>UIT!$M2</f>
        <v>1200</v>
      </c>
      <c r="C7" s="58">
        <f>Tijd1!E8</f>
        <v>0</v>
      </c>
      <c r="D7" s="58">
        <f>Tijd2!E8</f>
        <v>0</v>
      </c>
      <c r="E7" s="50">
        <f>Finish!F8</f>
        <v>413</v>
      </c>
      <c r="F7" s="58" cm="1">
        <f t="array" ref="F7">SUM(B7:E7+F25)+I7</f>
        <v>1613</v>
      </c>
      <c r="G7" s="60">
        <f>F7/60/24+0.0000006</f>
        <v>1.1201394888888887</v>
      </c>
      <c r="H7" s="50">
        <v>6</v>
      </c>
      <c r="I7" s="84"/>
      <c r="J7" s="5"/>
    </row>
    <row r="8" spans="1:10" x14ac:dyDescent="0.3">
      <c r="A8" s="50">
        <v>7</v>
      </c>
      <c r="B8" s="50">
        <f>UIT!$O2</f>
        <v>1620</v>
      </c>
      <c r="C8" s="58">
        <f>Tijd1!E9</f>
        <v>0</v>
      </c>
      <c r="D8" s="58">
        <f>Tijd2!E9</f>
        <v>0</v>
      </c>
      <c r="E8" s="50">
        <f>Finish!F9</f>
        <v>415</v>
      </c>
      <c r="F8" s="58" cm="1">
        <f t="array" ref="F8">SUM(B8:E8+F26)+I8</f>
        <v>2035</v>
      </c>
      <c r="G8" s="60">
        <f>F8/60/24+0.0000007</f>
        <v>1.4131951444444444</v>
      </c>
      <c r="H8" s="50">
        <v>7</v>
      </c>
      <c r="I8" s="83"/>
      <c r="J8" s="5"/>
    </row>
    <row r="9" spans="1:10" x14ac:dyDescent="0.3">
      <c r="A9" s="50">
        <v>8</v>
      </c>
      <c r="B9" s="50">
        <f>UIT!$Q2</f>
        <v>1980</v>
      </c>
      <c r="C9" s="58">
        <f>Tijd1!E10</f>
        <v>0</v>
      </c>
      <c r="D9" s="58">
        <f>Tijd2!E10</f>
        <v>0</v>
      </c>
      <c r="E9" s="50">
        <f>Finish!F10</f>
        <v>485</v>
      </c>
      <c r="F9" s="58" cm="1">
        <f t="array" ref="F9">SUM(B9:E9+F27)+I9</f>
        <v>2465</v>
      </c>
      <c r="G9" s="60">
        <f>F9/60/24+0.0000008</f>
        <v>1.7118063555555556</v>
      </c>
      <c r="H9" s="50">
        <v>8</v>
      </c>
      <c r="I9" s="84"/>
      <c r="J9" s="5"/>
    </row>
    <row r="10" spans="1:10" x14ac:dyDescent="0.3">
      <c r="A10" s="50">
        <v>9</v>
      </c>
      <c r="B10" s="50">
        <f>UIT!$S2</f>
        <v>1590</v>
      </c>
      <c r="C10" s="58">
        <f>Tijd1!E11</f>
        <v>0</v>
      </c>
      <c r="D10" s="58">
        <f>Tijd2!E11</f>
        <v>0</v>
      </c>
      <c r="E10" s="50">
        <f>Finish!F11</f>
        <v>417</v>
      </c>
      <c r="F10" s="58" cm="1">
        <f t="array" ref="F10">SUM(B10:E10+F28)+I10</f>
        <v>2007</v>
      </c>
      <c r="G10" s="60">
        <f>F10/60/24+0.0000009</f>
        <v>1.3937509000000001</v>
      </c>
      <c r="H10" s="50">
        <v>9</v>
      </c>
      <c r="I10" s="83"/>
      <c r="J10" s="5"/>
    </row>
    <row r="11" spans="1:10" x14ac:dyDescent="0.3">
      <c r="A11" s="50">
        <v>10</v>
      </c>
      <c r="B11" s="50">
        <f>UIT!$U2</f>
        <v>990</v>
      </c>
      <c r="C11" s="58">
        <f>Tijd1!E12</f>
        <v>0</v>
      </c>
      <c r="D11" s="58">
        <f>Tijd2!E12</f>
        <v>0</v>
      </c>
      <c r="E11" s="50">
        <f>Finish!F12</f>
        <v>425</v>
      </c>
      <c r="F11" s="58" cm="1">
        <f t="array" ref="F11">SUM(B11:E11+F29)+I11</f>
        <v>1415</v>
      </c>
      <c r="G11" s="60">
        <f>F11/60/24+0.000001</f>
        <v>0.98263988888888887</v>
      </c>
      <c r="H11" s="50">
        <v>10</v>
      </c>
      <c r="I11" s="84"/>
      <c r="J11" s="5"/>
    </row>
    <row r="12" spans="1:10" x14ac:dyDescent="0.3">
      <c r="A12" s="50">
        <v>11</v>
      </c>
      <c r="B12" s="50">
        <f>UIT!$W2</f>
        <v>2520</v>
      </c>
      <c r="C12" s="58">
        <f>Tijd1!E13</f>
        <v>0</v>
      </c>
      <c r="D12" s="58">
        <f>Tijd2!E13</f>
        <v>0</v>
      </c>
      <c r="E12" s="50">
        <f>Finish!F13</f>
        <v>413</v>
      </c>
      <c r="F12" s="58" cm="1">
        <f t="array" ref="F12">SUM(B12:E12+F30)+I12</f>
        <v>2933</v>
      </c>
      <c r="G12" s="60">
        <f>F12/60/24+0.0000011</f>
        <v>2.0368066555555555</v>
      </c>
      <c r="H12" s="50">
        <v>11</v>
      </c>
      <c r="I12" s="83"/>
      <c r="J12" s="5"/>
    </row>
    <row r="13" spans="1:10" x14ac:dyDescent="0.3">
      <c r="A13" s="50">
        <v>12</v>
      </c>
      <c r="B13" s="50">
        <f>UIT!$Y2</f>
        <v>1110</v>
      </c>
      <c r="C13" s="58">
        <f>Tijd1!E14</f>
        <v>0</v>
      </c>
      <c r="D13" s="58">
        <f>Tijd2!E14</f>
        <v>0</v>
      </c>
      <c r="E13" s="50">
        <f>Finish!F14</f>
        <v>418</v>
      </c>
      <c r="F13" s="58" cm="1">
        <f t="array" ref="F13">SUM(B13:E13+F31)+I13</f>
        <v>1528</v>
      </c>
      <c r="G13" s="60">
        <f>F13/60/24+0.0000012</f>
        <v>1.0611123111111112</v>
      </c>
      <c r="H13" s="50">
        <v>12</v>
      </c>
      <c r="I13" s="84"/>
      <c r="J13" s="5"/>
    </row>
  </sheetData>
  <pageMargins left="0.7" right="0.7" top="0.75" bottom="0.75" header="0.3" footer="0.3"/>
  <pageSetup paperSize="9" orientation="portrait" horizontalDpi="4294967293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898CA-55ED-4606-8718-754E7E67D10E}">
  <sheetPr codeName="Blad10">
    <pageSetUpPr fitToPage="1"/>
  </sheetPr>
  <dimension ref="A1:G17"/>
  <sheetViews>
    <sheetView workbookViewId="0">
      <selection activeCell="I5" sqref="I5"/>
    </sheetView>
  </sheetViews>
  <sheetFormatPr defaultRowHeight="14.4" x14ac:dyDescent="0.3"/>
  <cols>
    <col min="1" max="1" width="3.21875" customWidth="1"/>
    <col min="2" max="2" width="6.77734375" customWidth="1"/>
    <col min="3" max="3" width="12" customWidth="1"/>
    <col min="4" max="4" width="10.5546875" customWidth="1"/>
    <col min="5" max="5" width="35.21875" bestFit="1" customWidth="1"/>
    <col min="6" max="6" width="14.6640625" customWidth="1"/>
    <col min="7" max="7" width="13.21875" customWidth="1"/>
  </cols>
  <sheetData>
    <row r="1" spans="1:7" x14ac:dyDescent="0.3">
      <c r="A1" t="s">
        <v>0</v>
      </c>
      <c r="B1" t="s">
        <v>4</v>
      </c>
      <c r="C1" s="7" t="s">
        <v>12</v>
      </c>
      <c r="D1" s="7" t="s">
        <v>48</v>
      </c>
      <c r="E1" t="s">
        <v>14</v>
      </c>
      <c r="F1" t="s">
        <v>6</v>
      </c>
      <c r="G1" t="s">
        <v>15</v>
      </c>
    </row>
    <row r="2" spans="1:7" x14ac:dyDescent="0.3">
      <c r="A2" s="29">
        <v>1</v>
      </c>
      <c r="B2" s="29">
        <f>VLOOKUP(C2,Totaal!$G$2:$H$13,2,FALSE)</f>
        <v>10</v>
      </c>
      <c r="C2" s="30">
        <f>SMALL(INDEX(Tabel8[#All],,7),ROW(C1))</f>
        <v>0.98263988888888887</v>
      </c>
      <c r="D2" s="32"/>
      <c r="E2" s="29" t="str">
        <f>IF(VLOOKUP($B2,Tabel4[#All],2,FALSE)=0,"",VLOOKUP($B2,Tabel4[#All],2,FALSE))</f>
        <v>Dolle Merels</v>
      </c>
      <c r="F2" s="31" t="str">
        <f>IF(VLOOKUP($B2,Tabel4[#All],3,FALSE)=0,"",VLOOKUP($B2,Tabel4[#All],3,FALSE))</f>
        <v>Marije</v>
      </c>
      <c r="G2" s="31" t="str">
        <f>IF(VLOOKUP($B2,Tabel4[#All],4,FALSE)=0,"",VLOOKUP($B2,Tabel4[#All],4,FALSE))</f>
        <v>Thijs</v>
      </c>
    </row>
    <row r="3" spans="1:7" x14ac:dyDescent="0.3">
      <c r="A3" s="29">
        <f>IF(Tabel921[[#This Row],[Totaal uren]]- C2&lt;0.0001,A2,A2+1)</f>
        <v>2</v>
      </c>
      <c r="B3" s="29">
        <f>VLOOKUP(C3,Totaal!$G$2:$H$13,2,FALSE)</f>
        <v>5</v>
      </c>
      <c r="C3" s="30">
        <f>SMALL(INDEX(Tabel8[#All],,7),ROW(C2))</f>
        <v>1.0208338333333333</v>
      </c>
      <c r="D3" s="32">
        <f>Tabel921[[#This Row],[Totaal uren]]-C2</f>
        <v>3.8193944444444461E-2</v>
      </c>
      <c r="E3" s="29" t="str">
        <f>IF(VLOOKUP($B3,Tabel4[#All],2,FALSE)=0,"",VLOOKUP($B3,Tabel4[#All],2,FALSE))</f>
        <v>BlueBear</v>
      </c>
      <c r="F3" s="31" t="str">
        <f>IF(VLOOKUP($B3,Tabel4[#All],3,FALSE)=0,"",VLOOKUP($B3,Tabel4[#All],3,FALSE))</f>
        <v>Stephan</v>
      </c>
      <c r="G3" s="31" t="str">
        <f>IF(VLOOKUP($B3,Tabel4[#All],4,FALSE)=0,"",VLOOKUP($B3,Tabel4[#All],4,FALSE))</f>
        <v>Teun</v>
      </c>
    </row>
    <row r="4" spans="1:7" x14ac:dyDescent="0.3">
      <c r="A4" s="29">
        <f>IF(Tabel921[[#This Row],[Totaal uren]]- C3&lt;0.0001,A3,A3+1)</f>
        <v>3</v>
      </c>
      <c r="B4" s="29">
        <f>VLOOKUP(C4,Totaal!$G$2:$H$13,2,FALSE)</f>
        <v>12</v>
      </c>
      <c r="C4" s="30">
        <f>SMALL(INDEX(Tabel8[#All],,7),ROW(C3))</f>
        <v>1.0611123111111112</v>
      </c>
      <c r="D4" s="32">
        <f>Tabel921[[#This Row],[Totaal uren]]-C3</f>
        <v>4.0278477777777821E-2</v>
      </c>
      <c r="E4" s="29" t="str">
        <f>IF(VLOOKUP($B4,Tabel4[#All],2,FALSE)=0,"",VLOOKUP($B4,Tabel4[#All],2,FALSE))</f>
        <v>Fit Ar team</v>
      </c>
      <c r="F4" s="31" t="str">
        <f>IF(VLOOKUP($B4,Tabel4[#All],3,FALSE)=0,"",VLOOKUP($B4,Tabel4[#All],3,FALSE))</f>
        <v>Guido</v>
      </c>
      <c r="G4" s="31" t="str">
        <f>IF(VLOOKUP($B4,Tabel4[#All],4,FALSE)=0,"",VLOOKUP($B4,Tabel4[#All],4,FALSE))</f>
        <v>Petra</v>
      </c>
    </row>
    <row r="5" spans="1:7" x14ac:dyDescent="0.3">
      <c r="A5" s="29">
        <f>IF(Tabel921[[#This Row],[Totaal uren]]- C4&lt;0.0001,A4,A4+1)</f>
        <v>4</v>
      </c>
      <c r="B5" s="29">
        <f>VLOOKUP(C5,Totaal!$G$2:$H$13,2,FALSE)</f>
        <v>6</v>
      </c>
      <c r="C5" s="30">
        <f>SMALL(INDEX(Tabel8[#All],,7),ROW(C4))</f>
        <v>1.1201394888888887</v>
      </c>
      <c r="D5" s="32">
        <f>Tabel921[[#This Row],[Totaal uren]]-C4</f>
        <v>5.9027177777777551E-2</v>
      </c>
      <c r="E5" s="29" t="str">
        <f>IF(VLOOKUP($B5,Tabel4[#All],2,FALSE)=0,"",VLOOKUP($B5,Tabel4[#All],2,FALSE))</f>
        <v>Dutchables mixed</v>
      </c>
      <c r="F5" s="31" t="str">
        <f>IF(VLOOKUP($B5,Tabel4[#All],3,FALSE)=0,"",VLOOKUP($B5,Tabel4[#All],3,FALSE))</f>
        <v>Hayke</v>
      </c>
      <c r="G5" s="31" t="str">
        <f>IF(VLOOKUP($B5,Tabel4[#All],4,FALSE)=0,"",VLOOKUP($B5,Tabel4[#All],4,FALSE))</f>
        <v>Pieter</v>
      </c>
    </row>
    <row r="6" spans="1:7" x14ac:dyDescent="0.3">
      <c r="A6" s="29">
        <f>IF(Tabel921[[#This Row],[Totaal uren]]- C5&lt;0.0001,A5,A5+1)</f>
        <v>5</v>
      </c>
      <c r="B6" s="29">
        <f>VLOOKUP(C6,Totaal!$G$2:$H$13,2,FALSE)</f>
        <v>1</v>
      </c>
      <c r="C6" s="30">
        <f>SMALL(INDEX(Tabel8[#All],,7),ROW(C5))</f>
        <v>1.3263889888888889</v>
      </c>
      <c r="D6" s="32">
        <f>Tabel921[[#This Row],[Totaal uren]]-C5</f>
        <v>0.2062495000000002</v>
      </c>
      <c r="E6" s="29" t="str">
        <f>IF(VLOOKUP($B6,Tabel4[#All],2,FALSE)=0,"",VLOOKUP($B6,Tabel4[#All],2,FALSE))</f>
        <v>Crazy Crows</v>
      </c>
      <c r="F6" s="31" t="str">
        <f>IF(VLOOKUP($B6,Tabel4[#All],3,FALSE)=0,"",VLOOKUP($B6,Tabel4[#All],3,FALSE))</f>
        <v>Maxim</v>
      </c>
      <c r="G6" s="31" t="str">
        <f>IF(VLOOKUP($B6,Tabel4[#All],4,FALSE)=0,"",VLOOKUP($B6,Tabel4[#All],4,FALSE))</f>
        <v>Sasha</v>
      </c>
    </row>
    <row r="7" spans="1:7" x14ac:dyDescent="0.3">
      <c r="A7" s="29">
        <f>IF(Tabel921[[#This Row],[Totaal uren]]- C6&lt;0.0001,A6,A6+1)</f>
        <v>6</v>
      </c>
      <c r="B7" s="29">
        <f>VLOOKUP(C7,Totaal!$G$2:$H$13,2,FALSE)</f>
        <v>9</v>
      </c>
      <c r="C7" s="30">
        <f>SMALL(INDEX(Tabel8[#All],,7),ROW(C6))</f>
        <v>1.3937509000000001</v>
      </c>
      <c r="D7" s="32">
        <f>Tabel921[[#This Row],[Totaal uren]]-C6</f>
        <v>6.7361911111111228E-2</v>
      </c>
      <c r="E7" s="29" t="str">
        <f>IF(VLOOKUP($B7,Tabel4[#All],2,FALSE)=0,"",VLOOKUP($B7,Tabel4[#All],2,FALSE))</f>
        <v>tOLtaros</v>
      </c>
      <c r="F7" s="31" t="str">
        <f>IF(VLOOKUP($B7,Tabel4[#All],3,FALSE)=0,"",VLOOKUP($B7,Tabel4[#All],3,FALSE))</f>
        <v>Reijer</v>
      </c>
      <c r="G7" s="31" t="str">
        <f>IF(VLOOKUP($B7,Tabel4[#All],4,FALSE)=0,"",VLOOKUP($B7,Tabel4[#All],4,FALSE))</f>
        <v>Tom</v>
      </c>
    </row>
    <row r="8" spans="1:7" x14ac:dyDescent="0.3">
      <c r="A8" s="29">
        <f>IF(Tabel921[[#This Row],[Totaal uren]]- C7&lt;0.0001,A7,A7+1)</f>
        <v>7</v>
      </c>
      <c r="B8" s="29">
        <f>VLOOKUP(C8,Totaal!$G$2:$H$13,2,FALSE)</f>
        <v>7</v>
      </c>
      <c r="C8" s="30">
        <f>SMALL(INDEX(Tabel8[#All],,7),ROW(C7))</f>
        <v>1.4131951444444444</v>
      </c>
      <c r="D8" s="32">
        <f>Tabel921[[#This Row],[Totaal uren]]-C7</f>
        <v>1.9444244444444259E-2</v>
      </c>
      <c r="E8" s="29" t="str">
        <f>IF(VLOOKUP($B8,Tabel4[#All],2,FALSE)=0,"",VLOOKUP($B8,Tabel4[#All],2,FALSE))</f>
        <v>Two Thirds the A Team</v>
      </c>
      <c r="F8" s="31" t="str">
        <f>IF(VLOOKUP($B8,Tabel4[#All],3,FALSE)=0,"",VLOOKUP($B8,Tabel4[#All],3,FALSE))</f>
        <v>Olivia</v>
      </c>
      <c r="G8" s="31" t="str">
        <f>IF(VLOOKUP($B8,Tabel4[#All],4,FALSE)=0,"",VLOOKUP($B8,Tabel4[#All],4,FALSE))</f>
        <v>Jessica</v>
      </c>
    </row>
    <row r="9" spans="1:7" x14ac:dyDescent="0.3">
      <c r="A9" s="29">
        <f>IF(Tabel921[[#This Row],[Totaal uren]]- C8&lt;0.0001,A8,A8+1)</f>
        <v>8</v>
      </c>
      <c r="B9" s="29">
        <f>VLOOKUP(C9,Totaal!$G$2:$H$13,2,FALSE)</f>
        <v>8</v>
      </c>
      <c r="C9" s="30">
        <f>SMALL(INDEX(Tabel8[#All],,7),ROW(C8))</f>
        <v>1.7118063555555556</v>
      </c>
      <c r="D9" s="32">
        <f>Tabel921[[#This Row],[Totaal uren]]-C8</f>
        <v>0.29861121111111122</v>
      </c>
      <c r="E9" s="29" t="str">
        <f>IF(VLOOKUP($B9,Tabel4[#All],2,FALSE)=0,"",VLOOKUP($B9,Tabel4[#All],2,FALSE))</f>
        <v>Waar heen, Waar voor?</v>
      </c>
      <c r="F9" s="31" t="str">
        <f>IF(VLOOKUP($B9,Tabel4[#All],3,FALSE)=0,"",VLOOKUP($B9,Tabel4[#All],3,FALSE))</f>
        <v>Barry</v>
      </c>
      <c r="G9" s="31" t="str">
        <f>IF(VLOOKUP($B9,Tabel4[#All],4,FALSE)=0,"",VLOOKUP($B9,Tabel4[#All],4,FALSE))</f>
        <v>Jeroen</v>
      </c>
    </row>
    <row r="10" spans="1:7" x14ac:dyDescent="0.3">
      <c r="A10" s="29">
        <f>IF(Tabel921[[#This Row],[Totaal uren]]- C9&lt;0.0001,A9,A9+1)</f>
        <v>9</v>
      </c>
      <c r="B10" s="29">
        <f>VLOOKUP(C10,Totaal!$G$2:$H$13,2,FALSE)</f>
        <v>3</v>
      </c>
      <c r="C10" s="30">
        <f>SMALL(INDEX(Tabel8[#All],,7),ROW(C9))</f>
        <v>1.8909725222222222</v>
      </c>
      <c r="D10" s="32">
        <f>Tabel921[[#This Row],[Totaal uren]]-C9</f>
        <v>0.17916616666666663</v>
      </c>
      <c r="E10" s="29" t="str">
        <f>IF(VLOOKUP($B10,Tabel4[#All],2,FALSE)=0,"",VLOOKUP($B10,Tabel4[#All],2,FALSE))</f>
        <v>Wegkwijters</v>
      </c>
      <c r="F10" s="31" t="str">
        <f>IF(VLOOKUP($B10,Tabel4[#All],3,FALSE)=0,"",VLOOKUP($B10,Tabel4[#All],3,FALSE))</f>
        <v>Koen</v>
      </c>
      <c r="G10" s="31" t="str">
        <f>IF(VLOOKUP($B10,Tabel4[#All],4,FALSE)=0,"",VLOOKUP($B10,Tabel4[#All],4,FALSE))</f>
        <v>Michel</v>
      </c>
    </row>
    <row r="11" spans="1:7" x14ac:dyDescent="0.3">
      <c r="A11" s="29">
        <f>IF(Tabel921[[#This Row],[Totaal uren]]- C10&lt;0.0001,A10,A10+1)</f>
        <v>10</v>
      </c>
      <c r="B11" s="29">
        <f>VLOOKUP(C11,Totaal!$G$2:$H$13,2,FALSE)</f>
        <v>4</v>
      </c>
      <c r="C11" s="30">
        <f>SMALL(INDEX(Tabel8[#All],,7),ROW(C10))</f>
        <v>1.9152781777777779</v>
      </c>
      <c r="D11" s="32">
        <f>Tabel921[[#This Row],[Totaal uren]]-C10</f>
        <v>2.4305655555555639E-2</v>
      </c>
      <c r="E11" s="29" t="str">
        <f>IF(VLOOKUP($B11,Tabel4[#All],2,FALSE)=0,"",VLOOKUP($B11,Tabel4[#All],2,FALSE))</f>
        <v>PathFinders</v>
      </c>
      <c r="F11" s="31" t="str">
        <f>IF(VLOOKUP($B11,Tabel4[#All],3,FALSE)=0,"",VLOOKUP($B11,Tabel4[#All],3,FALSE))</f>
        <v>Bianca</v>
      </c>
      <c r="G11" s="31" t="str">
        <f>IF(VLOOKUP($B11,Tabel4[#All],4,FALSE)=0,"",VLOOKUP($B11,Tabel4[#All],4,FALSE))</f>
        <v>Elske</v>
      </c>
    </row>
    <row r="12" spans="1:7" x14ac:dyDescent="0.3">
      <c r="A12" s="29">
        <f>IF(Tabel921[[#This Row],[Totaal uren]]- C11&lt;0.0001,A11,A11+1)</f>
        <v>11</v>
      </c>
      <c r="B12" s="29">
        <f>VLOOKUP(C12,Totaal!$G$2:$H$13,2,FALSE)</f>
        <v>11</v>
      </c>
      <c r="C12" s="30">
        <f>SMALL(INDEX(Tabel8[#All],,7),ROW(C11))</f>
        <v>2.0368066555555555</v>
      </c>
      <c r="D12" s="32">
        <f>Tabel921[[#This Row],[Totaal uren]]-C11</f>
        <v>0.12152847777777764</v>
      </c>
      <c r="E12" s="29" t="str">
        <f>IF(VLOOKUP($B12,Tabel4[#All],2,FALSE)=0,"",VLOOKUP($B12,Tabel4[#All],2,FALSE))</f>
        <v>CaDo</v>
      </c>
      <c r="F12" s="31" t="str">
        <f>IF(VLOOKUP($B12,Tabel4[#All],3,FALSE)=0,"",VLOOKUP($B12,Tabel4[#All],3,FALSE))</f>
        <v>Sander</v>
      </c>
      <c r="G12" s="31" t="str">
        <f>IF(VLOOKUP($B12,Tabel4[#All],4,FALSE)=0,"",VLOOKUP($B12,Tabel4[#All],4,FALSE))</f>
        <v>Dorien</v>
      </c>
    </row>
    <row r="13" spans="1:7" x14ac:dyDescent="0.3">
      <c r="A13" s="29">
        <f>IF(Tabel921[[#This Row],[Totaal uren]]- C12&lt;0.0001,A12,A12+1)</f>
        <v>12</v>
      </c>
      <c r="B13" s="29">
        <f>VLOOKUP(C13,Totaal!$G$2:$H$13,2,FALSE)</f>
        <v>2</v>
      </c>
      <c r="C13" s="30">
        <f>SMALL(INDEX(Tabel8[#All],,7),ROW(C12))</f>
        <v>2.3250001999999999</v>
      </c>
      <c r="D13" s="32">
        <f>Tabel921[[#This Row],[Totaal uren]]-C12</f>
        <v>0.28819354444444434</v>
      </c>
      <c r="E13" s="29" t="str">
        <f>IF(VLOOKUP($B13,Tabel4[#All],2,FALSE)=0,"",VLOOKUP($B13,Tabel4[#All],2,FALSE))</f>
        <v>Tukker trail blazers</v>
      </c>
      <c r="F13" s="31" t="str">
        <f>IF(VLOOKUP($B13,Tabel4[#All],3,FALSE)=0,"",VLOOKUP($B13,Tabel4[#All],3,FALSE))</f>
        <v>Michiel</v>
      </c>
      <c r="G13" s="31" t="str">
        <f>IF(VLOOKUP($B13,Tabel4[#All],4,FALSE)=0,"",VLOOKUP($B13,Tabel4[#All],4,FALSE))</f>
        <v>Sander</v>
      </c>
    </row>
    <row r="14" spans="1:7" x14ac:dyDescent="0.3">
      <c r="C14" s="7"/>
    </row>
    <row r="15" spans="1:7" x14ac:dyDescent="0.3">
      <c r="C15" s="7"/>
    </row>
    <row r="17" spans="6:6" x14ac:dyDescent="0.3">
      <c r="F17" t="s">
        <v>1</v>
      </c>
    </row>
  </sheetData>
  <pageMargins left="0.7" right="0.7" top="0.75" bottom="0.75" header="0.3" footer="0.3"/>
  <pageSetup paperSize="9" scale="91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Blad14">
    <pageSetUpPr fitToPage="1"/>
  </sheetPr>
  <dimension ref="A2:AZ147"/>
  <sheetViews>
    <sheetView tabSelected="1" zoomScale="85" zoomScaleNormal="85" workbookViewId="0">
      <selection activeCell="U8" sqref="U8"/>
    </sheetView>
  </sheetViews>
  <sheetFormatPr defaultRowHeight="14.4" x14ac:dyDescent="0.3"/>
  <cols>
    <col min="1" max="1" width="10.109375" customWidth="1"/>
    <col min="2" max="13" width="6" customWidth="1"/>
    <col min="14" max="18" width="6" hidden="1" customWidth="1"/>
    <col min="19" max="19" width="4.77734375" hidden="1" customWidth="1"/>
    <col min="20" max="20" width="10" customWidth="1"/>
    <col min="24" max="51" width="9.21875" style="33"/>
    <col min="52" max="52" width="51.44140625" style="33" customWidth="1"/>
  </cols>
  <sheetData>
    <row r="2" spans="1:24" x14ac:dyDescent="0.3">
      <c r="A2" s="4" t="s">
        <v>4</v>
      </c>
      <c r="B2" s="4" t="s">
        <v>36</v>
      </c>
      <c r="C2" s="4" t="s">
        <v>37</v>
      </c>
      <c r="D2" s="4" t="s">
        <v>38</v>
      </c>
      <c r="E2" s="4" t="s">
        <v>39</v>
      </c>
      <c r="F2" s="4" t="s">
        <v>40</v>
      </c>
      <c r="G2" s="4" t="s">
        <v>41</v>
      </c>
      <c r="H2" s="4" t="s">
        <v>42</v>
      </c>
      <c r="I2" s="4" t="s">
        <v>43</v>
      </c>
      <c r="J2" s="4" t="s">
        <v>44</v>
      </c>
      <c r="K2" s="4" t="s">
        <v>45</v>
      </c>
      <c r="L2" s="4" t="s">
        <v>46</v>
      </c>
      <c r="M2" s="4" t="s">
        <v>47</v>
      </c>
      <c r="N2" s="4" t="s">
        <v>71</v>
      </c>
      <c r="O2" s="4" t="s">
        <v>72</v>
      </c>
      <c r="P2" s="4" t="s">
        <v>108</v>
      </c>
      <c r="Q2" s="4" t="s">
        <v>109</v>
      </c>
      <c r="R2" s="4" t="s">
        <v>110</v>
      </c>
      <c r="S2" s="4"/>
    </row>
    <row r="3" spans="1:24" x14ac:dyDescent="0.3">
      <c r="A3" s="4" t="s">
        <v>0</v>
      </c>
      <c r="B3" s="4">
        <f t="shared" ref="B3:M3" si="0">SUM(B4:B44)</f>
        <v>360</v>
      </c>
      <c r="C3" s="4">
        <f t="shared" si="0"/>
        <v>1050</v>
      </c>
      <c r="D3" s="4">
        <f t="shared" si="0"/>
        <v>720</v>
      </c>
      <c r="E3" s="4">
        <f t="shared" si="0"/>
        <v>600</v>
      </c>
      <c r="F3" s="4">
        <f t="shared" si="0"/>
        <v>90</v>
      </c>
      <c r="G3" s="4">
        <f t="shared" si="0"/>
        <v>150</v>
      </c>
      <c r="H3" s="4">
        <f t="shared" si="0"/>
        <v>630</v>
      </c>
      <c r="I3" s="4">
        <f t="shared" si="0"/>
        <v>600</v>
      </c>
      <c r="J3" s="4">
        <f t="shared" si="0"/>
        <v>390</v>
      </c>
      <c r="K3" s="4">
        <f t="shared" si="0"/>
        <v>-120</v>
      </c>
      <c r="L3" s="4">
        <f t="shared" si="0"/>
        <v>780</v>
      </c>
      <c r="M3" s="4">
        <f t="shared" si="0"/>
        <v>0</v>
      </c>
      <c r="N3" s="4"/>
      <c r="O3" s="4"/>
      <c r="P3" s="4"/>
      <c r="Q3" s="4"/>
      <c r="R3" s="4"/>
      <c r="S3" s="4"/>
      <c r="T3" t="s">
        <v>16</v>
      </c>
      <c r="U3" t="s">
        <v>35</v>
      </c>
      <c r="V3" t="s">
        <v>17</v>
      </c>
    </row>
    <row r="4" spans="1:24" x14ac:dyDescent="0.3">
      <c r="A4" s="36">
        <f>UIT!A4</f>
        <v>1</v>
      </c>
      <c r="B4">
        <f>UIT!C4</f>
        <v>-30</v>
      </c>
      <c r="C4">
        <f>UIT!E4</f>
        <v>30</v>
      </c>
      <c r="D4">
        <f>UIT!G4</f>
        <v>-30</v>
      </c>
      <c r="E4">
        <f>UIT!I4</f>
        <v>-30</v>
      </c>
      <c r="F4">
        <f>UIT!K4</f>
        <v>-30</v>
      </c>
      <c r="G4">
        <f>UIT!M4</f>
        <v>-30</v>
      </c>
      <c r="H4">
        <f>UIT!O4</f>
        <v>-30</v>
      </c>
      <c r="I4">
        <f>UIT!Q4</f>
        <v>-30</v>
      </c>
      <c r="J4">
        <f>UIT!S4</f>
        <v>-30</v>
      </c>
      <c r="K4">
        <f>UIT!U4</f>
        <v>-30</v>
      </c>
      <c r="L4">
        <f>UIT!W4</f>
        <v>-30</v>
      </c>
      <c r="M4">
        <f>UIT!Y4</f>
        <v>-30</v>
      </c>
      <c r="T4" s="40">
        <f>(COUNT(Tabel13[[#This Row],[1]:[12]])-COUNTIF(Tabel13[[#This Row],[1]:[12]],30))/COUNT(Tabel13[[#This Row],[1]:[12]])</f>
        <v>0.91666666666666663</v>
      </c>
      <c r="U4" s="19">
        <f>(COUNTIF(Tabel13[[#This Row],[1]:[12]],0)+COUNTIF(Tabel13[[#This Row],[1]:[12]],-30))/COUNT(Tabel13[[#This Row],[1]:[12]])</f>
        <v>0.91666666666666663</v>
      </c>
      <c r="V4" s="19">
        <f>COUNTIF(Tabel13[[#This Row],[1]:[12]],60)/COUNT(Tabel13[[#This Row],[1]:[12]])</f>
        <v>0</v>
      </c>
      <c r="W4">
        <f>IN!A4</f>
        <v>1</v>
      </c>
    </row>
    <row r="5" spans="1:24" x14ac:dyDescent="0.3">
      <c r="A5" s="36">
        <f>UIT!A5</f>
        <v>2</v>
      </c>
      <c r="B5">
        <f>UIT!C5</f>
        <v>0</v>
      </c>
      <c r="C5">
        <f>UIT!E5</f>
        <v>30</v>
      </c>
      <c r="D5">
        <f>UIT!G5</f>
        <v>0</v>
      </c>
      <c r="E5">
        <f>UIT!I5</f>
        <v>0</v>
      </c>
      <c r="F5">
        <f>UIT!K5</f>
        <v>0</v>
      </c>
      <c r="G5">
        <f>UIT!M5</f>
        <v>0</v>
      </c>
      <c r="H5">
        <f>UIT!O5</f>
        <v>0</v>
      </c>
      <c r="I5">
        <f>UIT!Q5</f>
        <v>0</v>
      </c>
      <c r="J5">
        <f>UIT!S5</f>
        <v>60</v>
      </c>
      <c r="K5">
        <f>UIT!U5</f>
        <v>0</v>
      </c>
      <c r="L5">
        <f>UIT!W5</f>
        <v>0</v>
      </c>
      <c r="M5">
        <f>UIT!Y5</f>
        <v>0</v>
      </c>
      <c r="T5" s="40">
        <f>(COUNT(Tabel13[[#This Row],[1]:[12]])-COUNTIF(Tabel13[[#This Row],[1]:[12]],30))/COUNT(Tabel13[[#This Row],[1]:[12]])</f>
        <v>0.91666666666666663</v>
      </c>
      <c r="U5" s="19">
        <f>(COUNTIF(Tabel13[[#This Row],[1]:[12]],0)+COUNTIF(Tabel13[[#This Row],[1]:[12]],-30))/COUNT(Tabel13[[#This Row],[1]:[12]])</f>
        <v>0.83333333333333337</v>
      </c>
      <c r="V5" s="19">
        <f>COUNTIF(Tabel13[[#This Row],[1]:[12]],60)/COUNT(Tabel13[[#This Row],[1]:[12]])</f>
        <v>8.3333333333333329E-2</v>
      </c>
      <c r="W5">
        <f>IN!A5</f>
        <v>1</v>
      </c>
    </row>
    <row r="6" spans="1:24" x14ac:dyDescent="0.3">
      <c r="A6" s="36">
        <f>UIT!A6</f>
        <v>3</v>
      </c>
      <c r="B6">
        <f>UIT!C6</f>
        <v>-30</v>
      </c>
      <c r="C6">
        <f>UIT!E6</f>
        <v>30</v>
      </c>
      <c r="D6">
        <f>UIT!G6</f>
        <v>-30</v>
      </c>
      <c r="E6">
        <f>UIT!I6</f>
        <v>-30</v>
      </c>
      <c r="F6">
        <f>UIT!K6</f>
        <v>-30</v>
      </c>
      <c r="G6">
        <f>UIT!M6</f>
        <v>-30</v>
      </c>
      <c r="H6">
        <f>UIT!O6</f>
        <v>-30</v>
      </c>
      <c r="I6">
        <f>UIT!Q6</f>
        <v>-30</v>
      </c>
      <c r="J6">
        <f>UIT!S6</f>
        <v>-30</v>
      </c>
      <c r="K6">
        <f>UIT!U6</f>
        <v>-30</v>
      </c>
      <c r="L6">
        <f>UIT!W6</f>
        <v>-30</v>
      </c>
      <c r="M6">
        <f>UIT!Y6</f>
        <v>-30</v>
      </c>
      <c r="T6" s="40">
        <f>(COUNT(Tabel13[[#This Row],[1]:[12]])-COUNTIF(Tabel13[[#This Row],[1]:[12]],30))/COUNT(Tabel13[[#This Row],[1]:[12]])</f>
        <v>0.91666666666666663</v>
      </c>
      <c r="U6" s="19">
        <f>(COUNTIF(Tabel13[[#This Row],[1]:[12]],0)+COUNTIF(Tabel13[[#This Row],[1]:[12]],-30))/COUNT(Tabel13[[#This Row],[1]:[12]])</f>
        <v>0.91666666666666663</v>
      </c>
      <c r="V6" s="19">
        <f>COUNTIF(Tabel13[[#This Row],[1]:[12]],60)/COUNT(Tabel13[[#This Row],[1]:[12]])</f>
        <v>0</v>
      </c>
      <c r="W6">
        <f>IN!A6</f>
        <v>1</v>
      </c>
    </row>
    <row r="7" spans="1:24" x14ac:dyDescent="0.3">
      <c r="A7" s="36">
        <f>UIT!A7</f>
        <v>4</v>
      </c>
      <c r="B7">
        <f>UIT!C7</f>
        <v>0</v>
      </c>
      <c r="C7">
        <f>UIT!E7</f>
        <v>30</v>
      </c>
      <c r="D7">
        <f>UIT!G7</f>
        <v>0</v>
      </c>
      <c r="E7">
        <f>UIT!I7</f>
        <v>0</v>
      </c>
      <c r="F7">
        <f>UIT!K7</f>
        <v>0</v>
      </c>
      <c r="G7">
        <f>UIT!M7</f>
        <v>0</v>
      </c>
      <c r="H7">
        <f>UIT!O7</f>
        <v>0</v>
      </c>
      <c r="I7">
        <f>UIT!Q7</f>
        <v>0</v>
      </c>
      <c r="J7">
        <f>UIT!S7</f>
        <v>0</v>
      </c>
      <c r="K7">
        <f>UIT!U7</f>
        <v>0</v>
      </c>
      <c r="L7">
        <f>UIT!W7</f>
        <v>30</v>
      </c>
      <c r="M7">
        <f>UIT!Y7</f>
        <v>0</v>
      </c>
      <c r="T7" s="40">
        <f>(COUNT(Tabel13[[#This Row],[1]:[12]])-COUNTIF(Tabel13[[#This Row],[1]:[12]],30))/COUNT(Tabel13[[#This Row],[1]:[12]])</f>
        <v>0.83333333333333337</v>
      </c>
      <c r="U7" s="19">
        <f>(COUNTIF(Tabel13[[#This Row],[1]:[12]],0)+COUNTIF(Tabel13[[#This Row],[1]:[12]],-30))/COUNT(Tabel13[[#This Row],[1]:[12]])</f>
        <v>0.83333333333333337</v>
      </c>
      <c r="V7" s="19">
        <f>COUNTIF(Tabel13[[#This Row],[1]:[12]],60)/COUNT(Tabel13[[#This Row],[1]:[12]])</f>
        <v>0</v>
      </c>
      <c r="W7">
        <f>IN!A7</f>
        <v>1</v>
      </c>
    </row>
    <row r="8" spans="1:24" x14ac:dyDescent="0.3">
      <c r="A8" s="36">
        <f>UIT!A8</f>
        <v>5</v>
      </c>
      <c r="B8">
        <f>UIT!C8</f>
        <v>0</v>
      </c>
      <c r="C8">
        <f>UIT!E8</f>
        <v>30</v>
      </c>
      <c r="D8">
        <f>UIT!G8</f>
        <v>0</v>
      </c>
      <c r="E8">
        <f>UIT!I8</f>
        <v>0</v>
      </c>
      <c r="F8">
        <f>UIT!K8</f>
        <v>0</v>
      </c>
      <c r="G8">
        <f>UIT!M8</f>
        <v>0</v>
      </c>
      <c r="H8">
        <f>UIT!O8</f>
        <v>60</v>
      </c>
      <c r="I8">
        <f>UIT!Q8</f>
        <v>0</v>
      </c>
      <c r="J8">
        <f>UIT!S8</f>
        <v>0</v>
      </c>
      <c r="K8">
        <f>UIT!U8</f>
        <v>0</v>
      </c>
      <c r="L8">
        <f>UIT!W8</f>
        <v>0</v>
      </c>
      <c r="M8">
        <f>UIT!Y8</f>
        <v>0</v>
      </c>
      <c r="T8" s="40">
        <f>(COUNT(Tabel13[[#This Row],[1]:[12]])-COUNTIF(Tabel13[[#This Row],[1]:[12]],30))/COUNT(Tabel13[[#This Row],[1]:[12]])</f>
        <v>0.91666666666666663</v>
      </c>
      <c r="U8" s="19">
        <f>(COUNTIF(Tabel13[[#This Row],[1]:[12]],0)+COUNTIF(Tabel13[[#This Row],[1]:[12]],-30))/COUNT(Tabel13[[#This Row],[1]:[12]])</f>
        <v>0.83333333333333337</v>
      </c>
      <c r="V8" s="19">
        <f>COUNTIF(Tabel13[[#This Row],[1]:[12]],60)/COUNT(Tabel13[[#This Row],[1]:[12]])</f>
        <v>8.3333333333333329E-2</v>
      </c>
      <c r="W8">
        <f>IN!A8</f>
        <v>1</v>
      </c>
    </row>
    <row r="9" spans="1:24" x14ac:dyDescent="0.3">
      <c r="A9" s="36">
        <f>UIT!A9</f>
        <v>6</v>
      </c>
      <c r="B9">
        <f>UIT!C9</f>
        <v>-30</v>
      </c>
      <c r="C9">
        <f>UIT!E9</f>
        <v>30</v>
      </c>
      <c r="D9">
        <f>UIT!G9</f>
        <v>30</v>
      </c>
      <c r="E9">
        <f>UIT!I9</f>
        <v>-30</v>
      </c>
      <c r="F9">
        <f>UIT!K9</f>
        <v>-30</v>
      </c>
      <c r="G9">
        <f>UIT!M9</f>
        <v>-30</v>
      </c>
      <c r="H9">
        <f>UIT!O9</f>
        <v>60</v>
      </c>
      <c r="I9">
        <f>UIT!Q9</f>
        <v>-30</v>
      </c>
      <c r="J9">
        <f>UIT!S9</f>
        <v>30</v>
      </c>
      <c r="K9">
        <f>UIT!U9</f>
        <v>-30</v>
      </c>
      <c r="L9">
        <f>UIT!W9</f>
        <v>30</v>
      </c>
      <c r="M9">
        <f>UIT!Y9</f>
        <v>-30</v>
      </c>
      <c r="T9" s="40">
        <f>(COUNT(Tabel13[[#This Row],[1]:[12]])-COUNTIF(Tabel13[[#This Row],[1]:[12]],30))/COUNT(Tabel13[[#This Row],[1]:[12]])</f>
        <v>0.66666666666666663</v>
      </c>
      <c r="U9" s="19">
        <f>(COUNTIF(Tabel13[[#This Row],[1]:[12]],0)+COUNTIF(Tabel13[[#This Row],[1]:[12]],-30))/COUNT(Tabel13[[#This Row],[1]:[12]])</f>
        <v>0.58333333333333337</v>
      </c>
      <c r="V9" s="19">
        <f>COUNTIF(Tabel13[[#This Row],[1]:[12]],60)/COUNT(Tabel13[[#This Row],[1]:[12]])</f>
        <v>8.3333333333333329E-2</v>
      </c>
      <c r="W9">
        <f>IN!A9</f>
        <v>1</v>
      </c>
    </row>
    <row r="10" spans="1:24" x14ac:dyDescent="0.3">
      <c r="A10" s="36">
        <f>UIT!A10</f>
        <v>7</v>
      </c>
      <c r="B10">
        <f>UIT!C10</f>
        <v>0</v>
      </c>
      <c r="C10">
        <f>UIT!E10</f>
        <v>0</v>
      </c>
      <c r="D10">
        <f>UIT!G10</f>
        <v>0</v>
      </c>
      <c r="E10">
        <f>UIT!I10</f>
        <v>0</v>
      </c>
      <c r="F10">
        <f>UIT!K10</f>
        <v>0</v>
      </c>
      <c r="G10">
        <f>UIT!M10</f>
        <v>0</v>
      </c>
      <c r="H10">
        <f>UIT!O10</f>
        <v>0</v>
      </c>
      <c r="I10">
        <f>UIT!Q10</f>
        <v>30</v>
      </c>
      <c r="J10">
        <f>UIT!S10</f>
        <v>0</v>
      </c>
      <c r="K10">
        <f>UIT!U10</f>
        <v>0</v>
      </c>
      <c r="L10">
        <f>UIT!W10</f>
        <v>0</v>
      </c>
      <c r="M10">
        <f>UIT!Y10</f>
        <v>0</v>
      </c>
      <c r="T10" s="40">
        <f>(COUNT(Tabel13[[#This Row],[1]:[12]])-COUNTIF(Tabel13[[#This Row],[1]:[12]],30))/COUNT(Tabel13[[#This Row],[1]:[12]])</f>
        <v>0.91666666666666663</v>
      </c>
      <c r="U10" s="19">
        <f>(COUNTIF(Tabel13[[#This Row],[1]:[12]],0)+COUNTIF(Tabel13[[#This Row],[1]:[12]],-30))/COUNT(Tabel13[[#This Row],[1]:[12]])</f>
        <v>0.91666666666666663</v>
      </c>
      <c r="V10" s="19">
        <f>COUNTIF(Tabel13[[#This Row],[1]:[12]],60)/COUNT(Tabel13[[#This Row],[1]:[12]])</f>
        <v>0</v>
      </c>
      <c r="W10">
        <f>IN!A10</f>
        <v>1</v>
      </c>
    </row>
    <row r="11" spans="1:24" x14ac:dyDescent="0.3">
      <c r="A11" s="36">
        <f>UIT!A11</f>
        <v>8</v>
      </c>
      <c r="B11">
        <f>UIT!C11</f>
        <v>30</v>
      </c>
      <c r="C11">
        <f>UIT!E11</f>
        <v>30</v>
      </c>
      <c r="D11">
        <f>UIT!G11</f>
        <v>60</v>
      </c>
      <c r="E11">
        <f>UIT!I11</f>
        <v>0</v>
      </c>
      <c r="F11">
        <f>UIT!K11</f>
        <v>0</v>
      </c>
      <c r="G11">
        <f>UIT!M11</f>
        <v>0</v>
      </c>
      <c r="H11">
        <f>UIT!O11</f>
        <v>0</v>
      </c>
      <c r="I11">
        <f>UIT!Q11</f>
        <v>0</v>
      </c>
      <c r="J11">
        <f>UIT!S11</f>
        <v>0</v>
      </c>
      <c r="K11">
        <f>UIT!U11</f>
        <v>0</v>
      </c>
      <c r="L11">
        <f>UIT!W11</f>
        <v>0</v>
      </c>
      <c r="M11">
        <f>UIT!Y11</f>
        <v>0</v>
      </c>
      <c r="T11" s="40">
        <f>(COUNT(Tabel13[[#This Row],[1]:[12]])-COUNTIF(Tabel13[[#This Row],[1]:[12]],30))/COUNT(Tabel13[[#This Row],[1]:[12]])</f>
        <v>0.83333333333333337</v>
      </c>
      <c r="U11" s="19">
        <f>(COUNTIF(Tabel13[[#This Row],[1]:[12]],0)+COUNTIF(Tabel13[[#This Row],[1]:[12]],-30))/COUNT(Tabel13[[#This Row],[1]:[12]])</f>
        <v>0.75</v>
      </c>
      <c r="V11" s="19">
        <f>COUNTIF(Tabel13[[#This Row],[1]:[12]],60)/COUNT(Tabel13[[#This Row],[1]:[12]])</f>
        <v>8.3333333333333329E-2</v>
      </c>
      <c r="W11">
        <f>IN!A11</f>
        <v>1</v>
      </c>
    </row>
    <row r="12" spans="1:24" x14ac:dyDescent="0.3">
      <c r="A12" s="36">
        <f>UIT!A12</f>
        <v>9</v>
      </c>
      <c r="B12">
        <f>UIT!C12</f>
        <v>0</v>
      </c>
      <c r="C12">
        <f>UIT!E12</f>
        <v>0</v>
      </c>
      <c r="D12">
        <f>UIT!G12</f>
        <v>0</v>
      </c>
      <c r="E12">
        <f>UIT!I12</f>
        <v>0</v>
      </c>
      <c r="F12">
        <f>UIT!K12</f>
        <v>0</v>
      </c>
      <c r="G12">
        <f>UIT!M12</f>
        <v>0</v>
      </c>
      <c r="H12">
        <f>UIT!O12</f>
        <v>0</v>
      </c>
      <c r="I12">
        <f>UIT!Q12</f>
        <v>0</v>
      </c>
      <c r="J12">
        <f>UIT!S12</f>
        <v>0</v>
      </c>
      <c r="K12">
        <f>UIT!U12</f>
        <v>0</v>
      </c>
      <c r="L12">
        <f>UIT!W12</f>
        <v>0</v>
      </c>
      <c r="M12">
        <f>UIT!Y12</f>
        <v>0</v>
      </c>
      <c r="T12" s="40">
        <f>(COUNT(Tabel13[[#This Row],[1]:[12]])-COUNTIF(Tabel13[[#This Row],[1]:[12]],30))/COUNT(Tabel13[[#This Row],[1]:[12]])</f>
        <v>1</v>
      </c>
      <c r="U12" s="19">
        <f>(COUNTIF(Tabel13[[#This Row],[1]:[12]],0)+COUNTIF(Tabel13[[#This Row],[1]:[12]],-30))/COUNT(Tabel13[[#This Row],[1]:[12]])</f>
        <v>1</v>
      </c>
      <c r="V12" s="19">
        <f>COUNTIF(Tabel13[[#This Row],[1]:[12]],60)/COUNT(Tabel13[[#This Row],[1]:[12]])</f>
        <v>0</v>
      </c>
      <c r="W12">
        <f>IN!A12</f>
        <v>1</v>
      </c>
      <c r="X12" s="33" t="s">
        <v>79</v>
      </c>
    </row>
    <row r="13" spans="1:24" x14ac:dyDescent="0.3">
      <c r="A13" s="36">
        <f>UIT!A13</f>
        <v>10</v>
      </c>
      <c r="B13">
        <f>UIT!C13</f>
        <v>0</v>
      </c>
      <c r="C13">
        <f>UIT!E13</f>
        <v>60</v>
      </c>
      <c r="D13">
        <f>UIT!G13</f>
        <v>60</v>
      </c>
      <c r="E13">
        <f>UIT!I13</f>
        <v>60</v>
      </c>
      <c r="F13">
        <f>UIT!K13</f>
        <v>0</v>
      </c>
      <c r="G13">
        <f>UIT!M13</f>
        <v>60</v>
      </c>
      <c r="H13">
        <f>UIT!O13</f>
        <v>60</v>
      </c>
      <c r="I13">
        <f>UIT!Q13</f>
        <v>60</v>
      </c>
      <c r="J13">
        <f>UIT!S13</f>
        <v>0</v>
      </c>
      <c r="K13">
        <f>UIT!U13</f>
        <v>0</v>
      </c>
      <c r="L13">
        <f>UIT!W13</f>
        <v>60</v>
      </c>
      <c r="M13">
        <f>UIT!Y13</f>
        <v>0</v>
      </c>
      <c r="T13" s="40">
        <f>(COUNT(Tabel13[[#This Row],[1]:[12]])-COUNTIF(Tabel13[[#This Row],[1]:[12]],30))/COUNT(Tabel13[[#This Row],[1]:[12]])</f>
        <v>1</v>
      </c>
      <c r="U13" s="19">
        <f>(COUNTIF(Tabel13[[#This Row],[1]:[12]],0)+COUNTIF(Tabel13[[#This Row],[1]:[12]],-30))/COUNT(Tabel13[[#This Row],[1]:[12]])</f>
        <v>0.41666666666666669</v>
      </c>
      <c r="V13" s="19">
        <f>COUNTIF(Tabel13[[#This Row],[1]:[12]],60)/COUNT(Tabel13[[#This Row],[1]:[12]])</f>
        <v>0.58333333333333337</v>
      </c>
      <c r="W13">
        <f>IN!A13</f>
        <v>1</v>
      </c>
    </row>
    <row r="14" spans="1:24" x14ac:dyDescent="0.3">
      <c r="A14" s="91" t="str">
        <f>UIT!A14</f>
        <v>12a</v>
      </c>
      <c r="B14">
        <f>UIT!C14</f>
        <v>30</v>
      </c>
      <c r="C14">
        <f>UIT!E14</f>
        <v>0</v>
      </c>
      <c r="D14">
        <f>UIT!G14</f>
        <v>60</v>
      </c>
      <c r="E14">
        <f>UIT!I14</f>
        <v>0</v>
      </c>
      <c r="F14">
        <f>UIT!K14</f>
        <v>0</v>
      </c>
      <c r="G14">
        <f>UIT!M14</f>
        <v>0</v>
      </c>
      <c r="H14">
        <f>UIT!O14</f>
        <v>0</v>
      </c>
      <c r="I14">
        <f>UIT!Q14</f>
        <v>60</v>
      </c>
      <c r="J14">
        <f>UIT!S14</f>
        <v>0</v>
      </c>
      <c r="K14">
        <f>UIT!U14</f>
        <v>0</v>
      </c>
      <c r="L14">
        <f>UIT!W14</f>
        <v>0</v>
      </c>
      <c r="M14">
        <f>UIT!Y14</f>
        <v>0</v>
      </c>
      <c r="T14" s="40">
        <f>(COUNT(Tabel13[[#This Row],[1]:[12]])-COUNTIF(Tabel13[[#This Row],[1]:[12]],30))/COUNT(Tabel13[[#This Row],[1]:[12]])</f>
        <v>0.91666666666666663</v>
      </c>
      <c r="U14" s="19">
        <f>(COUNTIF(Tabel13[[#This Row],[1]:[12]],0)+COUNTIF(Tabel13[[#This Row],[1]:[12]],-30))/COUNT(Tabel13[[#This Row],[1]:[12]])</f>
        <v>0.75</v>
      </c>
      <c r="V14" s="19">
        <f>COUNTIF(Tabel13[[#This Row],[1]:[12]],60)/COUNT(Tabel13[[#This Row],[1]:[12]])</f>
        <v>0.16666666666666666</v>
      </c>
      <c r="W14">
        <f>IN!A14</f>
        <v>1</v>
      </c>
    </row>
    <row r="15" spans="1:24" x14ac:dyDescent="0.3">
      <c r="A15" s="91" t="str">
        <f>UIT!A15</f>
        <v>12b</v>
      </c>
      <c r="B15">
        <f>UIT!C15</f>
        <v>-30</v>
      </c>
      <c r="C15">
        <f>UIT!E15</f>
        <v>30</v>
      </c>
      <c r="D15">
        <f>UIT!G15</f>
        <v>60</v>
      </c>
      <c r="E15">
        <f>UIT!I15</f>
        <v>30</v>
      </c>
      <c r="F15">
        <f>UIT!K15</f>
        <v>-30</v>
      </c>
      <c r="G15">
        <f>UIT!M15</f>
        <v>-30</v>
      </c>
      <c r="H15">
        <f>UIT!O15</f>
        <v>60</v>
      </c>
      <c r="I15">
        <f>UIT!Q15</f>
        <v>60</v>
      </c>
      <c r="J15">
        <f>UIT!S15</f>
        <v>-30</v>
      </c>
      <c r="K15">
        <f>UIT!U15</f>
        <v>-30</v>
      </c>
      <c r="L15">
        <f>UIT!W15</f>
        <v>30</v>
      </c>
      <c r="M15">
        <f>UIT!Y15</f>
        <v>-30</v>
      </c>
      <c r="T15" s="40">
        <f>(COUNT(Tabel13[[#This Row],[1]:[12]])-COUNTIF(Tabel13[[#This Row],[1]:[12]],30))/COUNT(Tabel13[[#This Row],[1]:[12]])</f>
        <v>0.75</v>
      </c>
      <c r="U15" s="19">
        <f>(COUNTIF(Tabel13[[#This Row],[1]:[12]],0)+COUNTIF(Tabel13[[#This Row],[1]:[12]],-30))/COUNT(Tabel13[[#This Row],[1]:[12]])</f>
        <v>0.5</v>
      </c>
      <c r="V15" s="19">
        <f>COUNTIF(Tabel13[[#This Row],[1]:[12]],60)/COUNT(Tabel13[[#This Row],[1]:[12]])</f>
        <v>0.25</v>
      </c>
      <c r="W15">
        <f>IN!A15</f>
        <v>1</v>
      </c>
    </row>
    <row r="16" spans="1:24" x14ac:dyDescent="0.3">
      <c r="A16" s="36">
        <f>UIT!A16</f>
        <v>13</v>
      </c>
      <c r="B16">
        <f>UIT!C16</f>
        <v>0</v>
      </c>
      <c r="C16">
        <f>UIT!E16</f>
        <v>60</v>
      </c>
      <c r="D16">
        <f>UIT!G16</f>
        <v>0</v>
      </c>
      <c r="E16">
        <f>UIT!I16</f>
        <v>60</v>
      </c>
      <c r="F16">
        <f>UIT!K16</f>
        <v>0</v>
      </c>
      <c r="G16">
        <f>UIT!M16</f>
        <v>60</v>
      </c>
      <c r="H16">
        <f>UIT!O16</f>
        <v>0</v>
      </c>
      <c r="I16">
        <f>UIT!Q16</f>
        <v>0</v>
      </c>
      <c r="J16">
        <f>UIT!S16</f>
        <v>0</v>
      </c>
      <c r="K16">
        <f>UIT!U16</f>
        <v>0</v>
      </c>
      <c r="L16">
        <f>UIT!W16</f>
        <v>0</v>
      </c>
      <c r="M16">
        <f>UIT!Y16</f>
        <v>60</v>
      </c>
      <c r="T16" s="40">
        <f>(COUNT(Tabel13[[#This Row],[1]:[12]])-COUNTIF(Tabel13[[#This Row],[1]:[12]],30))/COUNT(Tabel13[[#This Row],[1]:[12]])</f>
        <v>1</v>
      </c>
      <c r="U16" s="19">
        <f>(COUNTIF(Tabel13[[#This Row],[1]:[12]],0)+COUNTIF(Tabel13[[#This Row],[1]:[12]],-30))/COUNT(Tabel13[[#This Row],[1]:[12]])</f>
        <v>0.66666666666666663</v>
      </c>
      <c r="V16" s="19">
        <f>COUNTIF(Tabel13[[#This Row],[1]:[12]],60)/COUNT(Tabel13[[#This Row],[1]:[12]])</f>
        <v>0.33333333333333331</v>
      </c>
      <c r="W16">
        <f>IN!A16</f>
        <v>1</v>
      </c>
    </row>
    <row r="17" spans="1:23" x14ac:dyDescent="0.3">
      <c r="A17" s="36">
        <v>14</v>
      </c>
      <c r="B17">
        <f>UIT!C17</f>
        <v>0</v>
      </c>
      <c r="C17">
        <f>UIT!E17</f>
        <v>0</v>
      </c>
      <c r="D17">
        <f>UIT!G17</f>
        <v>0</v>
      </c>
      <c r="E17">
        <f>UIT!I17</f>
        <v>0</v>
      </c>
      <c r="F17">
        <f>UIT!K17</f>
        <v>0</v>
      </c>
      <c r="G17">
        <f>UIT!M17</f>
        <v>0</v>
      </c>
      <c r="H17">
        <f>UIT!O17</f>
        <v>0</v>
      </c>
      <c r="I17">
        <f>UIT!Q17</f>
        <v>0</v>
      </c>
      <c r="J17">
        <f>UIT!S17</f>
        <v>0</v>
      </c>
      <c r="K17">
        <f>UIT!U17</f>
        <v>0</v>
      </c>
      <c r="L17">
        <f>UIT!W17</f>
        <v>0</v>
      </c>
      <c r="M17">
        <f>UIT!Y17</f>
        <v>0</v>
      </c>
      <c r="T17" s="40">
        <f>(COUNT(Tabel13[[#This Row],[1]:[12]])-COUNTIF(Tabel13[[#This Row],[1]:[12]],30))/COUNT(Tabel13[[#This Row],[1]:[12]])</f>
        <v>1</v>
      </c>
      <c r="U17" s="19">
        <f>(COUNTIF(Tabel13[[#This Row],[1]:[12]],0)+COUNTIF(Tabel13[[#This Row],[1]:[12]],-30))/COUNT(Tabel13[[#This Row],[1]:[12]])</f>
        <v>1</v>
      </c>
      <c r="V17" s="19">
        <f>COUNTIF(Tabel13[[#This Row],[1]:[12]],60)/COUNT(Tabel13[[#This Row],[1]:[12]])</f>
        <v>0</v>
      </c>
      <c r="W17">
        <f>IN!A17</f>
        <v>1</v>
      </c>
    </row>
    <row r="18" spans="1:23" x14ac:dyDescent="0.3">
      <c r="A18" s="36">
        <f>UIT!A18</f>
        <v>15</v>
      </c>
      <c r="B18">
        <f>UIT!C18</f>
        <v>0</v>
      </c>
      <c r="C18">
        <f>UIT!E18</f>
        <v>0</v>
      </c>
      <c r="D18">
        <f>UIT!G18</f>
        <v>0</v>
      </c>
      <c r="E18">
        <f>UIT!I18</f>
        <v>0</v>
      </c>
      <c r="F18">
        <f>UIT!K18</f>
        <v>0</v>
      </c>
      <c r="G18">
        <f>UIT!M18</f>
        <v>0</v>
      </c>
      <c r="H18">
        <f>UIT!O18</f>
        <v>60</v>
      </c>
      <c r="I18">
        <f>UIT!Q18</f>
        <v>0</v>
      </c>
      <c r="J18">
        <f>UIT!S18</f>
        <v>0</v>
      </c>
      <c r="K18">
        <f>UIT!U18</f>
        <v>0</v>
      </c>
      <c r="L18">
        <f>UIT!W18</f>
        <v>0</v>
      </c>
      <c r="M18">
        <f>UIT!Y18</f>
        <v>0</v>
      </c>
      <c r="T18" s="40">
        <f>(COUNT(Tabel13[[#This Row],[1]:[12]])-COUNTIF(Tabel13[[#This Row],[1]:[12]],30))/COUNT(Tabel13[[#This Row],[1]:[12]])</f>
        <v>1</v>
      </c>
      <c r="U18" s="19">
        <f>(COUNTIF(Tabel13[[#This Row],[1]:[12]],0)+COUNTIF(Tabel13[[#This Row],[1]:[12]],-30))/COUNT(Tabel13[[#This Row],[1]:[12]])</f>
        <v>0.91666666666666663</v>
      </c>
      <c r="V18" s="19">
        <f>COUNTIF(Tabel13[[#This Row],[1]:[12]],60)/COUNT(Tabel13[[#This Row],[1]:[12]])</f>
        <v>8.3333333333333329E-2</v>
      </c>
      <c r="W18">
        <f>IN!A18</f>
        <v>1</v>
      </c>
    </row>
    <row r="19" spans="1:23" x14ac:dyDescent="0.3">
      <c r="A19" s="36">
        <f>UIT!A19</f>
        <v>16</v>
      </c>
      <c r="B19">
        <f>UIT!C19</f>
        <v>0</v>
      </c>
      <c r="C19">
        <f>UIT!E19</f>
        <v>0</v>
      </c>
      <c r="D19">
        <f>UIT!G19</f>
        <v>0</v>
      </c>
      <c r="E19">
        <f>UIT!I19</f>
        <v>0</v>
      </c>
      <c r="F19">
        <f>UIT!K19</f>
        <v>0</v>
      </c>
      <c r="G19">
        <f>UIT!M19</f>
        <v>0</v>
      </c>
      <c r="H19">
        <f>UIT!O19</f>
        <v>0</v>
      </c>
      <c r="I19">
        <f>UIT!Q19</f>
        <v>0</v>
      </c>
      <c r="J19">
        <f>UIT!S19</f>
        <v>60</v>
      </c>
      <c r="K19">
        <f>UIT!U19</f>
        <v>0</v>
      </c>
      <c r="L19">
        <f>UIT!W19</f>
        <v>30</v>
      </c>
      <c r="M19">
        <f>UIT!Y19</f>
        <v>0</v>
      </c>
      <c r="T19" s="40">
        <f>(COUNT(Tabel13[[#This Row],[1]:[12]])-COUNTIF(Tabel13[[#This Row],[1]:[12]],30))/COUNT(Tabel13[[#This Row],[1]:[12]])</f>
        <v>0.91666666666666663</v>
      </c>
      <c r="U19" s="19">
        <f>(COUNTIF(Tabel13[[#This Row],[1]:[12]],0)+COUNTIF(Tabel13[[#This Row],[1]:[12]],-30))/COUNT(Tabel13[[#This Row],[1]:[12]])</f>
        <v>0.83333333333333337</v>
      </c>
      <c r="V19" s="19">
        <f>COUNTIF(Tabel13[[#This Row],[1]:[12]],60)/COUNT(Tabel13[[#This Row],[1]:[12]])</f>
        <v>8.3333333333333329E-2</v>
      </c>
      <c r="W19">
        <f>IN!A19</f>
        <v>1</v>
      </c>
    </row>
    <row r="20" spans="1:23" x14ac:dyDescent="0.3">
      <c r="A20" s="36">
        <f>UIT!A20</f>
        <v>17</v>
      </c>
      <c r="B20">
        <f>UIT!C20</f>
        <v>30</v>
      </c>
      <c r="C20">
        <f>UIT!E20</f>
        <v>30</v>
      </c>
      <c r="D20">
        <f>UIT!G20</f>
        <v>30</v>
      </c>
      <c r="E20">
        <f>UIT!I20</f>
        <v>30</v>
      </c>
      <c r="F20">
        <f>UIT!K20</f>
        <v>30</v>
      </c>
      <c r="G20">
        <f>UIT!M20</f>
        <v>0</v>
      </c>
      <c r="H20">
        <f>UIT!O20</f>
        <v>30</v>
      </c>
      <c r="I20">
        <f>UIT!Q20</f>
        <v>30</v>
      </c>
      <c r="J20">
        <f>UIT!S20</f>
        <v>0</v>
      </c>
      <c r="K20">
        <f>UIT!U20</f>
        <v>60</v>
      </c>
      <c r="L20">
        <f>UIT!W20</f>
        <v>30</v>
      </c>
      <c r="M20">
        <f>UIT!Y20</f>
        <v>0</v>
      </c>
      <c r="T20" s="40">
        <f>(COUNT(Tabel13[[#This Row],[1]:[12]])-COUNTIF(Tabel13[[#This Row],[1]:[12]],30))/COUNT(Tabel13[[#This Row],[1]:[12]])</f>
        <v>0.33333333333333331</v>
      </c>
      <c r="U20" s="19">
        <f>(COUNTIF(Tabel13[[#This Row],[1]:[12]],0)+COUNTIF(Tabel13[[#This Row],[1]:[12]],-30))/COUNT(Tabel13[[#This Row],[1]:[12]])</f>
        <v>0.25</v>
      </c>
      <c r="V20" s="19">
        <f>COUNTIF(Tabel13[[#This Row],[1]:[12]],60)/COUNT(Tabel13[[#This Row],[1]:[12]])</f>
        <v>8.3333333333333329E-2</v>
      </c>
      <c r="W20">
        <f>IN!A20</f>
        <v>1</v>
      </c>
    </row>
    <row r="21" spans="1:23" x14ac:dyDescent="0.3">
      <c r="A21" s="36">
        <f>UIT!A21</f>
        <v>18</v>
      </c>
      <c r="B21">
        <f>UIT!C21</f>
        <v>-30</v>
      </c>
      <c r="C21">
        <f>UIT!E21</f>
        <v>30</v>
      </c>
      <c r="D21">
        <f>UIT!G21</f>
        <v>30</v>
      </c>
      <c r="E21">
        <f>UIT!I21</f>
        <v>30</v>
      </c>
      <c r="F21">
        <f>UIT!K21</f>
        <v>-30</v>
      </c>
      <c r="G21">
        <f>UIT!M21</f>
        <v>-30</v>
      </c>
      <c r="H21">
        <f>UIT!O21</f>
        <v>-30</v>
      </c>
      <c r="I21">
        <f>UIT!Q21</f>
        <v>-30</v>
      </c>
      <c r="J21">
        <f>UIT!S21</f>
        <v>60</v>
      </c>
      <c r="K21">
        <f>UIT!U21</f>
        <v>-30</v>
      </c>
      <c r="L21">
        <f>UIT!W21</f>
        <v>30</v>
      </c>
      <c r="M21">
        <f>UIT!Y21</f>
        <v>-30</v>
      </c>
      <c r="T21" s="40">
        <f>(COUNT(Tabel13[[#This Row],[1]:[12]])-COUNTIF(Tabel13[[#This Row],[1]:[12]],30))/COUNT(Tabel13[[#This Row],[1]:[12]])</f>
        <v>0.66666666666666663</v>
      </c>
      <c r="U21" s="19">
        <f>(COUNTIF(Tabel13[[#This Row],[1]:[12]],0)+COUNTIF(Tabel13[[#This Row],[1]:[12]],-30))/COUNT(Tabel13[[#This Row],[1]:[12]])</f>
        <v>0.58333333333333337</v>
      </c>
      <c r="V21" s="19">
        <f>COUNTIF(Tabel13[[#This Row],[1]:[12]],60)/COUNT(Tabel13[[#This Row],[1]:[12]])</f>
        <v>8.3333333333333329E-2</v>
      </c>
      <c r="W21">
        <f>IN!A21</f>
        <v>1</v>
      </c>
    </row>
    <row r="22" spans="1:23" x14ac:dyDescent="0.3">
      <c r="A22" s="36">
        <f>UIT!A22</f>
        <v>19</v>
      </c>
      <c r="B22">
        <f>UIT!C22</f>
        <v>0</v>
      </c>
      <c r="C22">
        <f>UIT!E22</f>
        <v>30</v>
      </c>
      <c r="D22">
        <f>UIT!G22</f>
        <v>30</v>
      </c>
      <c r="E22">
        <f>UIT!I22</f>
        <v>30</v>
      </c>
      <c r="F22">
        <f>UIT!K22</f>
        <v>0</v>
      </c>
      <c r="G22">
        <f>UIT!M22</f>
        <v>0</v>
      </c>
      <c r="H22">
        <f>UIT!O22</f>
        <v>0</v>
      </c>
      <c r="I22">
        <f>UIT!Q22</f>
        <v>0</v>
      </c>
      <c r="J22">
        <f>UIT!S22</f>
        <v>0</v>
      </c>
      <c r="K22">
        <f>UIT!U22</f>
        <v>0</v>
      </c>
      <c r="L22">
        <f>UIT!W22</f>
        <v>30</v>
      </c>
      <c r="M22">
        <f>UIT!Y22</f>
        <v>0</v>
      </c>
      <c r="T22" s="40">
        <f>(COUNT(Tabel13[[#This Row],[1]:[12]])-COUNTIF(Tabel13[[#This Row],[1]:[12]],30))/COUNT(Tabel13[[#This Row],[1]:[12]])</f>
        <v>0.66666666666666663</v>
      </c>
      <c r="U22" s="19">
        <f>(COUNTIF(Tabel13[[#This Row],[1]:[12]],0)+COUNTIF(Tabel13[[#This Row],[1]:[12]],-30))/COUNT(Tabel13[[#This Row],[1]:[12]])</f>
        <v>0.66666666666666663</v>
      </c>
      <c r="V22" s="19">
        <f>COUNTIF(Tabel13[[#This Row],[1]:[12]],60)/COUNT(Tabel13[[#This Row],[1]:[12]])</f>
        <v>0</v>
      </c>
      <c r="W22">
        <f>IN!A22</f>
        <v>1</v>
      </c>
    </row>
    <row r="23" spans="1:23" x14ac:dyDescent="0.3">
      <c r="A23" s="36">
        <f>UIT!A23</f>
        <v>20</v>
      </c>
      <c r="B23">
        <f>UIT!C23</f>
        <v>60</v>
      </c>
      <c r="C23">
        <f>UIT!E23</f>
        <v>60</v>
      </c>
      <c r="D23">
        <f>UIT!G23</f>
        <v>60</v>
      </c>
      <c r="E23">
        <f>UIT!I23</f>
        <v>60</v>
      </c>
      <c r="F23">
        <f>UIT!K23</f>
        <v>0</v>
      </c>
      <c r="G23">
        <f>UIT!M23</f>
        <v>60</v>
      </c>
      <c r="H23">
        <f>UIT!O23</f>
        <v>0</v>
      </c>
      <c r="I23">
        <f>UIT!Q23</f>
        <v>0</v>
      </c>
      <c r="J23">
        <f>UIT!S23</f>
        <v>0</v>
      </c>
      <c r="K23">
        <f>UIT!U23</f>
        <v>60</v>
      </c>
      <c r="L23">
        <f>UIT!W23</f>
        <v>30</v>
      </c>
      <c r="M23">
        <f>UIT!Y23</f>
        <v>60</v>
      </c>
      <c r="T23" s="40">
        <f>(COUNT(Tabel13[[#This Row],[1]:[12]])-COUNTIF(Tabel13[[#This Row],[1]:[12]],30))/COUNT(Tabel13[[#This Row],[1]:[12]])</f>
        <v>0.91666666666666663</v>
      </c>
      <c r="U23" s="19">
        <f>(COUNTIF(Tabel13[[#This Row],[1]:[12]],0)+COUNTIF(Tabel13[[#This Row],[1]:[12]],-30))/COUNT(Tabel13[[#This Row],[1]:[12]])</f>
        <v>0.33333333333333331</v>
      </c>
      <c r="V23" s="19">
        <f>COUNTIF(Tabel13[[#This Row],[1]:[12]],60)/COUNT(Tabel13[[#This Row],[1]:[12]])</f>
        <v>0.58333333333333337</v>
      </c>
      <c r="W23">
        <f>IN!A23</f>
        <v>1</v>
      </c>
    </row>
    <row r="24" spans="1:23" x14ac:dyDescent="0.3">
      <c r="A24" s="36">
        <f>UIT!A24</f>
        <v>21</v>
      </c>
      <c r="B24">
        <f>UIT!C24</f>
        <v>0</v>
      </c>
      <c r="C24">
        <f>UIT!E24</f>
        <v>60</v>
      </c>
      <c r="D24">
        <f>UIT!G24</f>
        <v>0</v>
      </c>
      <c r="E24">
        <f>UIT!I24</f>
        <v>0</v>
      </c>
      <c r="F24">
        <f>UIT!K24</f>
        <v>0</v>
      </c>
      <c r="G24">
        <f>UIT!M24</f>
        <v>0</v>
      </c>
      <c r="H24">
        <f>UIT!O24</f>
        <v>0</v>
      </c>
      <c r="I24">
        <f>UIT!Q24</f>
        <v>0</v>
      </c>
      <c r="J24">
        <f>UIT!S24</f>
        <v>0</v>
      </c>
      <c r="K24">
        <f>UIT!U24</f>
        <v>0</v>
      </c>
      <c r="L24">
        <f>UIT!W24</f>
        <v>30</v>
      </c>
      <c r="M24">
        <f>UIT!Y24</f>
        <v>0</v>
      </c>
      <c r="T24" s="40">
        <f>(COUNT(Tabel13[[#This Row],[1]:[12]])-COUNTIF(Tabel13[[#This Row],[1]:[12]],30))/COUNT(Tabel13[[#This Row],[1]:[12]])</f>
        <v>0.91666666666666663</v>
      </c>
      <c r="U24" s="19">
        <f>(COUNTIF(Tabel13[[#This Row],[1]:[12]],0)+COUNTIF(Tabel13[[#This Row],[1]:[12]],-30))/COUNT(Tabel13[[#This Row],[1]:[12]])</f>
        <v>0.83333333333333337</v>
      </c>
      <c r="V24" s="19">
        <f>COUNTIF(Tabel13[[#This Row],[1]:[12]],60)/COUNT(Tabel13[[#This Row],[1]:[12]])</f>
        <v>8.3333333333333329E-2</v>
      </c>
      <c r="W24">
        <f>IN!A24</f>
        <v>1</v>
      </c>
    </row>
    <row r="25" spans="1:23" x14ac:dyDescent="0.3">
      <c r="A25" s="36">
        <f>UIT!A25</f>
        <v>22</v>
      </c>
      <c r="B25">
        <f>UIT!C25</f>
        <v>30</v>
      </c>
      <c r="C25">
        <f>UIT!E25</f>
        <v>30</v>
      </c>
      <c r="D25">
        <f>UIT!G25</f>
        <v>30</v>
      </c>
      <c r="E25">
        <f>UIT!I25</f>
        <v>30</v>
      </c>
      <c r="F25">
        <f>UIT!K25</f>
        <v>30</v>
      </c>
      <c r="G25">
        <f>UIT!M25</f>
        <v>30</v>
      </c>
      <c r="H25">
        <f>UIT!O25</f>
        <v>0</v>
      </c>
      <c r="I25">
        <f>UIT!Q25</f>
        <v>30</v>
      </c>
      <c r="J25">
        <f>UIT!S25</f>
        <v>30</v>
      </c>
      <c r="K25">
        <f>UIT!U25</f>
        <v>0</v>
      </c>
      <c r="L25">
        <f>UIT!W25</f>
        <v>0</v>
      </c>
      <c r="M25">
        <f>UIT!Y25</f>
        <v>0</v>
      </c>
      <c r="T25" s="40">
        <f>(COUNT(Tabel13[[#This Row],[1]:[12]])-COUNTIF(Tabel13[[#This Row],[1]:[12]],30))/COUNT(Tabel13[[#This Row],[1]:[12]])</f>
        <v>0.33333333333333331</v>
      </c>
      <c r="U25" s="19">
        <f>(COUNTIF(Tabel13[[#This Row],[1]:[12]],0)+COUNTIF(Tabel13[[#This Row],[1]:[12]],-30))/COUNT(Tabel13[[#This Row],[1]:[12]])</f>
        <v>0.33333333333333331</v>
      </c>
      <c r="V25" s="19">
        <f>COUNTIF(Tabel13[[#This Row],[1]:[12]],60)/COUNT(Tabel13[[#This Row],[1]:[12]])</f>
        <v>0</v>
      </c>
      <c r="W25">
        <f>IN!A25</f>
        <v>1</v>
      </c>
    </row>
    <row r="26" spans="1:23" x14ac:dyDescent="0.3">
      <c r="A26" s="36">
        <f>UIT!A26</f>
        <v>23</v>
      </c>
      <c r="B26">
        <f>UIT!C26</f>
        <v>0</v>
      </c>
      <c r="C26">
        <f>UIT!E26</f>
        <v>30</v>
      </c>
      <c r="D26">
        <f>UIT!G26</f>
        <v>0</v>
      </c>
      <c r="E26">
        <f>UIT!I26</f>
        <v>0</v>
      </c>
      <c r="F26">
        <f>UIT!K26</f>
        <v>0</v>
      </c>
      <c r="G26">
        <f>UIT!M26</f>
        <v>0</v>
      </c>
      <c r="H26">
        <f>UIT!O26</f>
        <v>0</v>
      </c>
      <c r="I26">
        <f>UIT!Q26</f>
        <v>0</v>
      </c>
      <c r="J26">
        <f>UIT!S26</f>
        <v>0</v>
      </c>
      <c r="K26">
        <f>UIT!U26</f>
        <v>0</v>
      </c>
      <c r="L26">
        <f>UIT!W26</f>
        <v>30</v>
      </c>
      <c r="M26">
        <f>UIT!Y26</f>
        <v>0</v>
      </c>
      <c r="T26" s="40">
        <f>(COUNT(Tabel13[[#This Row],[1]:[12]])-COUNTIF(Tabel13[[#This Row],[1]:[12]],30))/COUNT(Tabel13[[#This Row],[1]:[12]])</f>
        <v>0.83333333333333337</v>
      </c>
      <c r="U26" s="19">
        <f>(COUNTIF(Tabel13[[#This Row],[1]:[12]],0)+COUNTIF(Tabel13[[#This Row],[1]:[12]],-30))/COUNT(Tabel13[[#This Row],[1]:[12]])</f>
        <v>0.83333333333333337</v>
      </c>
      <c r="V26" s="19">
        <f>COUNTIF(Tabel13[[#This Row],[1]:[12]],60)/COUNT(Tabel13[[#This Row],[1]:[12]])</f>
        <v>0</v>
      </c>
      <c r="W26">
        <f>IN!A26</f>
        <v>1</v>
      </c>
    </row>
    <row r="27" spans="1:23" x14ac:dyDescent="0.3">
      <c r="A27" s="36">
        <f>UIT!A27</f>
        <v>24</v>
      </c>
      <c r="B27">
        <f>UIT!C27</f>
        <v>30</v>
      </c>
      <c r="C27">
        <f>UIT!E27</f>
        <v>30</v>
      </c>
      <c r="D27">
        <f>UIT!G27</f>
        <v>30</v>
      </c>
      <c r="E27">
        <f>UIT!I27</f>
        <v>0</v>
      </c>
      <c r="F27">
        <f>UIT!K27</f>
        <v>30</v>
      </c>
      <c r="G27">
        <f>UIT!M27</f>
        <v>0</v>
      </c>
      <c r="H27">
        <f>UIT!O27</f>
        <v>0</v>
      </c>
      <c r="I27">
        <f>UIT!Q27</f>
        <v>0</v>
      </c>
      <c r="J27">
        <f>UIT!S27</f>
        <v>30</v>
      </c>
      <c r="K27">
        <f>UIT!U27</f>
        <v>0</v>
      </c>
      <c r="L27">
        <f>UIT!W27</f>
        <v>0</v>
      </c>
      <c r="M27">
        <f>UIT!Y27</f>
        <v>0</v>
      </c>
      <c r="T27" s="40">
        <f>(COUNT(Tabel13[[#This Row],[1]:[12]])-COUNTIF(Tabel13[[#This Row],[1]:[12]],30))/COUNT(Tabel13[[#This Row],[1]:[12]])</f>
        <v>0.58333333333333337</v>
      </c>
      <c r="U27" s="19">
        <f>(COUNTIF(Tabel13[[#This Row],[1]:[12]],0)+COUNTIF(Tabel13[[#This Row],[1]:[12]],-30))/COUNT(Tabel13[[#This Row],[1]:[12]])</f>
        <v>0.58333333333333337</v>
      </c>
      <c r="V27" s="19">
        <f>COUNTIF(Tabel13[[#This Row],[1]:[12]],60)/COUNT(Tabel13[[#This Row],[1]:[12]])</f>
        <v>0</v>
      </c>
      <c r="W27">
        <f>IN!A27</f>
        <v>1</v>
      </c>
    </row>
    <row r="28" spans="1:23" x14ac:dyDescent="0.3">
      <c r="A28" s="36">
        <f>UIT!A28</f>
        <v>25</v>
      </c>
      <c r="B28">
        <f>UIT!C28</f>
        <v>-30</v>
      </c>
      <c r="C28">
        <f>UIT!E28</f>
        <v>-30</v>
      </c>
      <c r="D28">
        <f>UIT!G28</f>
        <v>-30</v>
      </c>
      <c r="E28">
        <f>UIT!I28</f>
        <v>30</v>
      </c>
      <c r="F28">
        <f>UIT!K28</f>
        <v>-30</v>
      </c>
      <c r="G28">
        <f>UIT!M28</f>
        <v>-30</v>
      </c>
      <c r="H28">
        <f>UIT!O28</f>
        <v>30</v>
      </c>
      <c r="I28">
        <f>UIT!Q28</f>
        <v>30</v>
      </c>
      <c r="J28">
        <f>UIT!S28</f>
        <v>-30</v>
      </c>
      <c r="K28">
        <f>UIT!U28</f>
        <v>-30</v>
      </c>
      <c r="L28">
        <f>UIT!W28</f>
        <v>30</v>
      </c>
      <c r="M28">
        <f>UIT!Y28</f>
        <v>-30</v>
      </c>
      <c r="T28" s="40">
        <f>(COUNT(Tabel13[[#This Row],[1]:[12]])-COUNTIF(Tabel13[[#This Row],[1]:[12]],30))/COUNT(Tabel13[[#This Row],[1]:[12]])</f>
        <v>0.66666666666666663</v>
      </c>
      <c r="U28" s="19">
        <f>(COUNTIF(Tabel13[[#This Row],[1]:[12]],0)+COUNTIF(Tabel13[[#This Row],[1]:[12]],-30))/COUNT(Tabel13[[#This Row],[1]:[12]])</f>
        <v>0.66666666666666663</v>
      </c>
      <c r="V28" s="19">
        <f>COUNTIF(Tabel13[[#This Row],[1]:[12]],60)/COUNT(Tabel13[[#This Row],[1]:[12]])</f>
        <v>0</v>
      </c>
      <c r="W28">
        <f>IN!A28</f>
        <v>1</v>
      </c>
    </row>
    <row r="29" spans="1:23" x14ac:dyDescent="0.3">
      <c r="A29" s="36">
        <f>UIT!A29</f>
        <v>26</v>
      </c>
      <c r="B29">
        <f>UIT!C29</f>
        <v>0</v>
      </c>
      <c r="C29">
        <f>UIT!E29</f>
        <v>0</v>
      </c>
      <c r="D29">
        <f>UIT!G29</f>
        <v>0</v>
      </c>
      <c r="E29">
        <f>UIT!I29</f>
        <v>30</v>
      </c>
      <c r="F29">
        <f>UIT!K29</f>
        <v>0</v>
      </c>
      <c r="G29">
        <f>UIT!M29</f>
        <v>0</v>
      </c>
      <c r="H29">
        <f>UIT!O29</f>
        <v>30</v>
      </c>
      <c r="I29">
        <f>UIT!Q29</f>
        <v>30</v>
      </c>
      <c r="J29">
        <f>UIT!S29</f>
        <v>0</v>
      </c>
      <c r="K29">
        <f>UIT!U29</f>
        <v>0</v>
      </c>
      <c r="L29">
        <f>UIT!W29</f>
        <v>30</v>
      </c>
      <c r="M29">
        <f>UIT!Y29</f>
        <v>0</v>
      </c>
      <c r="T29" s="40">
        <f>(COUNT(Tabel13[[#This Row],[1]:[12]])-COUNTIF(Tabel13[[#This Row],[1]:[12]],30))/COUNT(Tabel13[[#This Row],[1]:[12]])</f>
        <v>0.66666666666666663</v>
      </c>
      <c r="U29" s="19">
        <f>(COUNTIF(Tabel13[[#This Row],[1]:[12]],0)+COUNTIF(Tabel13[[#This Row],[1]:[12]],-30))/COUNT(Tabel13[[#This Row],[1]:[12]])</f>
        <v>0.66666666666666663</v>
      </c>
      <c r="V29" s="19">
        <f>COUNTIF(Tabel13[[#This Row],[1]:[12]],60)/COUNT(Tabel13[[#This Row],[1]:[12]])</f>
        <v>0</v>
      </c>
      <c r="W29">
        <f>IN!A29</f>
        <v>1</v>
      </c>
    </row>
    <row r="30" spans="1:23" x14ac:dyDescent="0.3">
      <c r="A30" s="36">
        <f>UIT!A30</f>
        <v>27</v>
      </c>
      <c r="B30">
        <f>UIT!C30</f>
        <v>0</v>
      </c>
      <c r="C30">
        <f>UIT!E30</f>
        <v>0</v>
      </c>
      <c r="D30">
        <f>UIT!G30</f>
        <v>0</v>
      </c>
      <c r="E30">
        <f>UIT!I30</f>
        <v>30</v>
      </c>
      <c r="F30">
        <f>UIT!K30</f>
        <v>0</v>
      </c>
      <c r="G30">
        <f>UIT!M30</f>
        <v>0</v>
      </c>
      <c r="H30">
        <f>UIT!O30</f>
        <v>30</v>
      </c>
      <c r="I30">
        <f>UIT!Q30</f>
        <v>30</v>
      </c>
      <c r="J30">
        <f>UIT!S30</f>
        <v>0</v>
      </c>
      <c r="K30">
        <f>UIT!U30</f>
        <v>0</v>
      </c>
      <c r="L30">
        <f>UIT!W30</f>
        <v>30</v>
      </c>
      <c r="M30">
        <f>UIT!Y30</f>
        <v>0</v>
      </c>
      <c r="T30" s="40">
        <f>(COUNT(Tabel13[[#This Row],[1]:[12]])-COUNTIF(Tabel13[[#This Row],[1]:[12]],30))/COUNT(Tabel13[[#This Row],[1]:[12]])</f>
        <v>0.66666666666666663</v>
      </c>
      <c r="U30" s="19">
        <f>(COUNTIF(Tabel13[[#This Row],[1]:[12]],0)+COUNTIF(Tabel13[[#This Row],[1]:[12]],-30))/COUNT(Tabel13[[#This Row],[1]:[12]])</f>
        <v>0.66666666666666663</v>
      </c>
      <c r="V30" s="19">
        <f>COUNTIF(Tabel13[[#This Row],[1]:[12]],60)/COUNT(Tabel13[[#This Row],[1]:[12]])</f>
        <v>0</v>
      </c>
      <c r="W30">
        <f>IN!A30</f>
        <v>1</v>
      </c>
    </row>
    <row r="31" spans="1:23" x14ac:dyDescent="0.3">
      <c r="A31" s="36">
        <f>UIT!A31</f>
        <v>28</v>
      </c>
      <c r="B31">
        <f>UIT!C31</f>
        <v>30</v>
      </c>
      <c r="C31">
        <f>UIT!E31</f>
        <v>30</v>
      </c>
      <c r="D31">
        <f>UIT!G31</f>
        <v>30</v>
      </c>
      <c r="E31">
        <f>UIT!I31</f>
        <v>30</v>
      </c>
      <c r="F31">
        <f>UIT!K31</f>
        <v>30</v>
      </c>
      <c r="G31">
        <f>UIT!M31</f>
        <v>30</v>
      </c>
      <c r="H31">
        <f>UIT!O31</f>
        <v>30</v>
      </c>
      <c r="I31">
        <f>UIT!Q31</f>
        <v>30</v>
      </c>
      <c r="J31">
        <f>UIT!S31</f>
        <v>30</v>
      </c>
      <c r="K31">
        <f>UIT!U31</f>
        <v>0</v>
      </c>
      <c r="L31">
        <f>UIT!W31</f>
        <v>30</v>
      </c>
      <c r="M31">
        <f>UIT!Y31</f>
        <v>0</v>
      </c>
      <c r="T31" s="40">
        <f>(COUNT(Tabel13[[#This Row],[1]:[12]])-COUNTIF(Tabel13[[#This Row],[1]:[12]],30))/COUNT(Tabel13[[#This Row],[1]:[12]])</f>
        <v>0.16666666666666666</v>
      </c>
      <c r="U31" s="19">
        <f>(COUNTIF(Tabel13[[#This Row],[1]:[12]],0)+COUNTIF(Tabel13[[#This Row],[1]:[12]],-30))/COUNT(Tabel13[[#This Row],[1]:[12]])</f>
        <v>0.16666666666666666</v>
      </c>
      <c r="V31" s="19">
        <f>COUNTIF(Tabel13[[#This Row],[1]:[12]],60)/COUNT(Tabel13[[#This Row],[1]:[12]])</f>
        <v>0</v>
      </c>
      <c r="W31">
        <f>IN!A31</f>
        <v>1</v>
      </c>
    </row>
    <row r="32" spans="1:23" x14ac:dyDescent="0.3">
      <c r="A32" s="36">
        <f>UIT!A32</f>
        <v>29</v>
      </c>
      <c r="B32">
        <f>UIT!C32</f>
        <v>30</v>
      </c>
      <c r="C32">
        <f>UIT!E32</f>
        <v>30</v>
      </c>
      <c r="D32">
        <f>UIT!G32</f>
        <v>30</v>
      </c>
      <c r="E32">
        <f>UIT!I32</f>
        <v>0</v>
      </c>
      <c r="F32">
        <f>UIT!K32</f>
        <v>30</v>
      </c>
      <c r="G32">
        <f>UIT!M32</f>
        <v>0</v>
      </c>
      <c r="H32">
        <f>UIT!O32</f>
        <v>0</v>
      </c>
      <c r="I32">
        <f>UIT!Q32</f>
        <v>30</v>
      </c>
      <c r="J32">
        <f>UIT!S32</f>
        <v>30</v>
      </c>
      <c r="K32">
        <f>UIT!U32</f>
        <v>0</v>
      </c>
      <c r="L32">
        <f>UIT!W32</f>
        <v>30</v>
      </c>
      <c r="M32">
        <f>UIT!Y32</f>
        <v>0</v>
      </c>
      <c r="T32" s="40">
        <f>(COUNT(Tabel13[[#This Row],[1]:[12]])-COUNTIF(Tabel13[[#This Row],[1]:[12]],30))/COUNT(Tabel13[[#This Row],[1]:[12]])</f>
        <v>0.41666666666666669</v>
      </c>
      <c r="U32" s="19">
        <f>(COUNTIF(Tabel13[[#This Row],[1]:[12]],0)+COUNTIF(Tabel13[[#This Row],[1]:[12]],-30))/COUNT(Tabel13[[#This Row],[1]:[12]])</f>
        <v>0.41666666666666669</v>
      </c>
      <c r="V32" s="19">
        <f>COUNTIF(Tabel13[[#This Row],[1]:[12]],60)/COUNT(Tabel13[[#This Row],[1]:[12]])</f>
        <v>0</v>
      </c>
      <c r="W32">
        <f>IN!A32</f>
        <v>1</v>
      </c>
    </row>
    <row r="33" spans="1:24" x14ac:dyDescent="0.3">
      <c r="A33" s="36">
        <f>UIT!A33</f>
        <v>30</v>
      </c>
      <c r="B33">
        <f>UIT!C33</f>
        <v>0</v>
      </c>
      <c r="C33">
        <f>UIT!E33</f>
        <v>30</v>
      </c>
      <c r="D33">
        <f>UIT!G33</f>
        <v>0</v>
      </c>
      <c r="E33">
        <f>UIT!I33</f>
        <v>30</v>
      </c>
      <c r="F33">
        <f>UIT!K33</f>
        <v>0</v>
      </c>
      <c r="G33">
        <f>UIT!M33</f>
        <v>0</v>
      </c>
      <c r="H33">
        <f>UIT!O33</f>
        <v>30</v>
      </c>
      <c r="I33">
        <f>UIT!Q33</f>
        <v>0</v>
      </c>
      <c r="J33">
        <f>UIT!S33</f>
        <v>0</v>
      </c>
      <c r="K33">
        <f>UIT!U33</f>
        <v>0</v>
      </c>
      <c r="L33">
        <f>UIT!W33</f>
        <v>0</v>
      </c>
      <c r="M33">
        <f>UIT!Y33</f>
        <v>0</v>
      </c>
      <c r="T33" s="40">
        <f>(COUNT(Tabel13[[#This Row],[1]:[12]])-COUNTIF(Tabel13[[#This Row],[1]:[12]],30))/COUNT(Tabel13[[#This Row],[1]:[12]])</f>
        <v>0.75</v>
      </c>
      <c r="U33" s="19">
        <f>(COUNTIF(Tabel13[[#This Row],[1]:[12]],0)+COUNTIF(Tabel13[[#This Row],[1]:[12]],-30))/COUNT(Tabel13[[#This Row],[1]:[12]])</f>
        <v>0.75</v>
      </c>
      <c r="V33" s="19">
        <f>COUNTIF(Tabel13[[#This Row],[1]:[12]],60)/COUNT(Tabel13[[#This Row],[1]:[12]])</f>
        <v>0</v>
      </c>
      <c r="W33">
        <f>IN!A33</f>
        <v>1</v>
      </c>
    </row>
    <row r="34" spans="1:24" x14ac:dyDescent="0.3">
      <c r="A34" s="36">
        <f>UIT!A34</f>
        <v>31</v>
      </c>
      <c r="B34">
        <f>UIT!C34</f>
        <v>-30</v>
      </c>
      <c r="C34">
        <f>UIT!E34</f>
        <v>30</v>
      </c>
      <c r="D34">
        <f>UIT!G34</f>
        <v>30</v>
      </c>
      <c r="E34">
        <f>UIT!I34</f>
        <v>-30</v>
      </c>
      <c r="F34">
        <f>UIT!K34</f>
        <v>30</v>
      </c>
      <c r="G34">
        <f>UIT!M34</f>
        <v>-30</v>
      </c>
      <c r="H34">
        <f>UIT!O34</f>
        <v>-30</v>
      </c>
      <c r="I34">
        <f>UIT!Q34</f>
        <v>30</v>
      </c>
      <c r="J34">
        <f>UIT!S34</f>
        <v>30</v>
      </c>
      <c r="K34">
        <f>UIT!U34</f>
        <v>-30</v>
      </c>
      <c r="L34">
        <f>UIT!W34</f>
        <v>30</v>
      </c>
      <c r="M34">
        <f>UIT!Y34</f>
        <v>-30</v>
      </c>
      <c r="T34" s="40">
        <f>(COUNT(Tabel13[[#This Row],[1]:[12]])-COUNTIF(Tabel13[[#This Row],[1]:[12]],30))/COUNT(Tabel13[[#This Row],[1]:[12]])</f>
        <v>0.5</v>
      </c>
      <c r="U34" s="19">
        <f>(COUNTIF(Tabel13[[#This Row],[1]:[12]],0)+COUNTIF(Tabel13[[#This Row],[1]:[12]],-30))/COUNT(Tabel13[[#This Row],[1]:[12]])</f>
        <v>0.5</v>
      </c>
      <c r="V34" s="19">
        <f>COUNTIF(Tabel13[[#This Row],[1]:[12]],60)/COUNT(Tabel13[[#This Row],[1]:[12]])</f>
        <v>0</v>
      </c>
      <c r="W34">
        <f>IN!A34</f>
        <v>1</v>
      </c>
    </row>
    <row r="35" spans="1:24" x14ac:dyDescent="0.3">
      <c r="A35" s="36">
        <f>UIT!A35</f>
        <v>32</v>
      </c>
      <c r="B35">
        <f>UIT!C35</f>
        <v>30</v>
      </c>
      <c r="C35">
        <f>UIT!E35</f>
        <v>30</v>
      </c>
      <c r="D35">
        <f>UIT!G35</f>
        <v>30</v>
      </c>
      <c r="E35">
        <f>UIT!I35</f>
        <v>0</v>
      </c>
      <c r="F35">
        <f>UIT!K35</f>
        <v>0</v>
      </c>
      <c r="G35">
        <f>UIT!M35</f>
        <v>0</v>
      </c>
      <c r="H35">
        <f>UIT!O35</f>
        <v>0</v>
      </c>
      <c r="I35">
        <f>UIT!Q35</f>
        <v>30</v>
      </c>
      <c r="J35">
        <f>UIT!S35</f>
        <v>30</v>
      </c>
      <c r="K35">
        <f>UIT!U35</f>
        <v>0</v>
      </c>
      <c r="L35">
        <f>UIT!W35</f>
        <v>30</v>
      </c>
      <c r="M35">
        <f>UIT!Y35</f>
        <v>0</v>
      </c>
      <c r="T35" s="40">
        <f>(COUNT(Tabel13[[#This Row],[1]:[12]])-COUNTIF(Tabel13[[#This Row],[1]:[12]],30))/COUNT(Tabel13[[#This Row],[1]:[12]])</f>
        <v>0.5</v>
      </c>
      <c r="U35" s="19">
        <f>(COUNTIF(Tabel13[[#This Row],[1]:[12]],0)+COUNTIF(Tabel13[[#This Row],[1]:[12]],-30))/COUNT(Tabel13[[#This Row],[1]:[12]])</f>
        <v>0.5</v>
      </c>
      <c r="V35" s="19">
        <f>COUNTIF(Tabel13[[#This Row],[1]:[12]],60)/COUNT(Tabel13[[#This Row],[1]:[12]])</f>
        <v>0</v>
      </c>
      <c r="W35">
        <f>IN!A35</f>
        <v>1</v>
      </c>
    </row>
    <row r="36" spans="1:24" x14ac:dyDescent="0.3">
      <c r="A36" s="36">
        <f>UIT!A36</f>
        <v>33</v>
      </c>
      <c r="B36">
        <f>UIT!C36</f>
        <v>30</v>
      </c>
      <c r="C36">
        <f>UIT!E36</f>
        <v>30</v>
      </c>
      <c r="D36">
        <f>UIT!G36</f>
        <v>0</v>
      </c>
      <c r="E36">
        <f>UIT!I36</f>
        <v>0</v>
      </c>
      <c r="F36">
        <f>UIT!K36</f>
        <v>0</v>
      </c>
      <c r="G36">
        <f>UIT!M36</f>
        <v>0</v>
      </c>
      <c r="H36">
        <f>UIT!O36</f>
        <v>30</v>
      </c>
      <c r="I36">
        <f>UIT!Q36</f>
        <v>0</v>
      </c>
      <c r="J36">
        <f>UIT!S36</f>
        <v>30</v>
      </c>
      <c r="K36">
        <f>UIT!U36</f>
        <v>0</v>
      </c>
      <c r="L36">
        <f>UIT!W36</f>
        <v>30</v>
      </c>
      <c r="M36">
        <f>UIT!Y36</f>
        <v>0</v>
      </c>
      <c r="T36" s="40">
        <f>(COUNT(Tabel13[[#This Row],[1]:[12]])-COUNTIF(Tabel13[[#This Row],[1]:[12]],30))/COUNT(Tabel13[[#This Row],[1]:[12]])</f>
        <v>0.58333333333333337</v>
      </c>
      <c r="U36" s="19">
        <f>(COUNTIF(Tabel13[[#This Row],[1]:[12]],0)+COUNTIF(Tabel13[[#This Row],[1]:[12]],-30))/COUNT(Tabel13[[#This Row],[1]:[12]])</f>
        <v>0.58333333333333337</v>
      </c>
      <c r="V36" s="19">
        <f>COUNTIF(Tabel13[[#This Row],[1]:[12]],60)/COUNT(Tabel13[[#This Row],[1]:[12]])</f>
        <v>0</v>
      </c>
      <c r="W36">
        <f>IN!A36</f>
        <v>1</v>
      </c>
    </row>
    <row r="37" spans="1:24" x14ac:dyDescent="0.3">
      <c r="A37" s="36">
        <f>UIT!A37</f>
        <v>34</v>
      </c>
      <c r="B37">
        <f>UIT!C37</f>
        <v>30</v>
      </c>
      <c r="C37">
        <f>UIT!E37</f>
        <v>30</v>
      </c>
      <c r="D37">
        <f>UIT!G37</f>
        <v>0</v>
      </c>
      <c r="E37">
        <f>UIT!I37</f>
        <v>30</v>
      </c>
      <c r="F37">
        <f>UIT!K37</f>
        <v>0</v>
      </c>
      <c r="G37">
        <f>UIT!M37</f>
        <v>0</v>
      </c>
      <c r="H37">
        <f>UIT!O37</f>
        <v>30</v>
      </c>
      <c r="I37">
        <f>UIT!Q37</f>
        <v>30</v>
      </c>
      <c r="J37">
        <f>UIT!S37</f>
        <v>0</v>
      </c>
      <c r="K37">
        <f>UIT!U37</f>
        <v>0</v>
      </c>
      <c r="L37">
        <f>UIT!W37</f>
        <v>0</v>
      </c>
      <c r="M37">
        <f>UIT!Y37</f>
        <v>0</v>
      </c>
      <c r="T37" s="40">
        <f>(COUNT(Tabel13[[#This Row],[1]:[12]])-COUNTIF(Tabel13[[#This Row],[1]:[12]],30))/COUNT(Tabel13[[#This Row],[1]:[12]])</f>
        <v>0.58333333333333337</v>
      </c>
      <c r="U37" s="19">
        <f>(COUNTIF(Tabel13[[#This Row],[1]:[12]],0)+COUNTIF(Tabel13[[#This Row],[1]:[12]],-30))/COUNT(Tabel13[[#This Row],[1]:[12]])</f>
        <v>0.58333333333333337</v>
      </c>
      <c r="V37" s="19">
        <f>COUNTIF(Tabel13[[#This Row],[1]:[12]],60)/COUNT(Tabel13[[#This Row],[1]:[12]])</f>
        <v>0</v>
      </c>
      <c r="W37">
        <f>IN!A37</f>
        <v>1</v>
      </c>
    </row>
    <row r="38" spans="1:24" x14ac:dyDescent="0.3">
      <c r="A38" s="36">
        <f>UIT!A38</f>
        <v>35</v>
      </c>
      <c r="B38">
        <f>UIT!C38</f>
        <v>30</v>
      </c>
      <c r="C38">
        <f>UIT!E38</f>
        <v>30</v>
      </c>
      <c r="D38">
        <f>UIT!G38</f>
        <v>30</v>
      </c>
      <c r="E38">
        <f>UIT!I38</f>
        <v>30</v>
      </c>
      <c r="F38">
        <f>UIT!K38</f>
        <v>-30</v>
      </c>
      <c r="G38">
        <f>UIT!M38</f>
        <v>-30</v>
      </c>
      <c r="H38">
        <f>UIT!O38</f>
        <v>30</v>
      </c>
      <c r="I38">
        <f>UIT!Q38</f>
        <v>30</v>
      </c>
      <c r="J38">
        <f>UIT!S38</f>
        <v>-30</v>
      </c>
      <c r="K38">
        <f>UIT!U38</f>
        <v>-30</v>
      </c>
      <c r="L38">
        <f>UIT!W38</f>
        <v>30</v>
      </c>
      <c r="M38">
        <f>UIT!Y38</f>
        <v>-30</v>
      </c>
      <c r="T38" s="40">
        <f>(COUNT(Tabel13[[#This Row],[1]:[12]])-COUNTIF(Tabel13[[#This Row],[1]:[12]],30))/COUNT(Tabel13[[#This Row],[1]:[12]])</f>
        <v>0.41666666666666669</v>
      </c>
      <c r="U38" s="19">
        <f>(COUNTIF(Tabel13[[#This Row],[1]:[12]],0)+COUNTIF(Tabel13[[#This Row],[1]:[12]],-30))/COUNT(Tabel13[[#This Row],[1]:[12]])</f>
        <v>0.41666666666666669</v>
      </c>
      <c r="V38" s="19">
        <f>COUNTIF(Tabel13[[#This Row],[1]:[12]],60)/COUNT(Tabel13[[#This Row],[1]:[12]])</f>
        <v>0</v>
      </c>
      <c r="W38">
        <f>IN!A38</f>
        <v>1</v>
      </c>
    </row>
    <row r="39" spans="1:24" x14ac:dyDescent="0.3">
      <c r="A39" s="36">
        <f>UIT!A39</f>
        <v>36</v>
      </c>
      <c r="B39">
        <f>UIT!C39</f>
        <v>30</v>
      </c>
      <c r="C39">
        <f>UIT!E39</f>
        <v>30</v>
      </c>
      <c r="D39">
        <f>UIT!G39</f>
        <v>30</v>
      </c>
      <c r="E39">
        <f>UIT!I39</f>
        <v>30</v>
      </c>
      <c r="F39">
        <f>UIT!K39</f>
        <v>30</v>
      </c>
      <c r="G39">
        <f>UIT!M39</f>
        <v>0</v>
      </c>
      <c r="H39">
        <f>UIT!O39</f>
        <v>30</v>
      </c>
      <c r="I39">
        <f>UIT!Q39</f>
        <v>30</v>
      </c>
      <c r="J39">
        <f>UIT!S39</f>
        <v>30</v>
      </c>
      <c r="K39">
        <f>UIT!U39</f>
        <v>0</v>
      </c>
      <c r="L39">
        <f>UIT!W39</f>
        <v>30</v>
      </c>
      <c r="M39">
        <f>UIT!Y39</f>
        <v>30</v>
      </c>
      <c r="T39" s="40">
        <f>(COUNT(Tabel13[[#This Row],[1]:[12]])-COUNTIF(Tabel13[[#This Row],[1]:[12]],30))/COUNT(Tabel13[[#This Row],[1]:[12]])</f>
        <v>0.16666666666666666</v>
      </c>
      <c r="U39" s="19">
        <f>(COUNTIF(Tabel13[[#This Row],[1]:[12]],0)+COUNTIF(Tabel13[[#This Row],[1]:[12]],-30))/COUNT(Tabel13[[#This Row],[1]:[12]])</f>
        <v>0.16666666666666666</v>
      </c>
      <c r="V39" s="19">
        <f>COUNTIF(Tabel13[[#This Row],[1]:[12]],60)/COUNT(Tabel13[[#This Row],[1]:[12]])</f>
        <v>0</v>
      </c>
      <c r="W39">
        <f>IN!A39</f>
        <v>1</v>
      </c>
    </row>
    <row r="40" spans="1:24" x14ac:dyDescent="0.3">
      <c r="A40" s="36">
        <f>UIT!A40</f>
        <v>37</v>
      </c>
      <c r="B40">
        <f>UIT!C40</f>
        <v>30</v>
      </c>
      <c r="C40">
        <f>UIT!E40</f>
        <v>30</v>
      </c>
      <c r="D40">
        <f>UIT!G40</f>
        <v>30</v>
      </c>
      <c r="E40">
        <f>UIT!I40</f>
        <v>30</v>
      </c>
      <c r="F40">
        <f>UIT!K40</f>
        <v>30</v>
      </c>
      <c r="G40">
        <f>UIT!M40</f>
        <v>60</v>
      </c>
      <c r="H40">
        <f>UIT!O40</f>
        <v>30</v>
      </c>
      <c r="I40">
        <f>UIT!Q40</f>
        <v>30</v>
      </c>
      <c r="J40">
        <f>UIT!S40</f>
        <v>30</v>
      </c>
      <c r="K40">
        <f>UIT!U40</f>
        <v>0</v>
      </c>
      <c r="L40">
        <f>UIT!W40</f>
        <v>30</v>
      </c>
      <c r="M40">
        <f>UIT!Y40</f>
        <v>30</v>
      </c>
      <c r="T40" s="40">
        <f>(COUNT(Tabel13[[#This Row],[1]:[12]])-COUNTIF(Tabel13[[#This Row],[1]:[12]],30))/COUNT(Tabel13[[#This Row],[1]:[12]])</f>
        <v>0.16666666666666666</v>
      </c>
      <c r="U40" s="19">
        <f>(COUNTIF(Tabel13[[#This Row],[1]:[12]],0)+COUNTIF(Tabel13[[#This Row],[1]:[12]],-30))/COUNT(Tabel13[[#This Row],[1]:[12]])</f>
        <v>8.3333333333333329E-2</v>
      </c>
      <c r="V40" s="19">
        <f>COUNTIF(Tabel13[[#This Row],[1]:[12]],60)/COUNT(Tabel13[[#This Row],[1]:[12]])</f>
        <v>8.3333333333333329E-2</v>
      </c>
      <c r="W40">
        <f>IN!A40</f>
        <v>1</v>
      </c>
      <c r="X40" s="33" t="s">
        <v>78</v>
      </c>
    </row>
    <row r="41" spans="1:24" x14ac:dyDescent="0.3">
      <c r="A41" s="36">
        <f>UIT!A41</f>
        <v>38</v>
      </c>
      <c r="B41">
        <f>UIT!C41</f>
        <v>30</v>
      </c>
      <c r="C41">
        <f>UIT!E41</f>
        <v>30</v>
      </c>
      <c r="D41">
        <f>UIT!G41</f>
        <v>30</v>
      </c>
      <c r="E41">
        <f>UIT!I41</f>
        <v>30</v>
      </c>
      <c r="F41">
        <f>UIT!K41</f>
        <v>30</v>
      </c>
      <c r="G41">
        <f>UIT!M41</f>
        <v>60</v>
      </c>
      <c r="H41">
        <f>UIT!O41</f>
        <v>30</v>
      </c>
      <c r="I41">
        <f>UIT!Q41</f>
        <v>30</v>
      </c>
      <c r="J41">
        <f>UIT!S41</f>
        <v>30</v>
      </c>
      <c r="K41">
        <f>UIT!U41</f>
        <v>-30</v>
      </c>
      <c r="L41">
        <f>UIT!W41</f>
        <v>30</v>
      </c>
      <c r="M41">
        <f>UIT!Y41</f>
        <v>30</v>
      </c>
      <c r="T41" s="40">
        <f>(COUNT(Tabel13[[#This Row],[1]:[12]])-COUNTIF(Tabel13[[#This Row],[1]:[12]],30))/COUNT(Tabel13[[#This Row],[1]:[12]])</f>
        <v>0.16666666666666666</v>
      </c>
      <c r="U41" s="19">
        <f>(COUNTIF(Tabel13[[#This Row],[1]:[12]],0)+COUNTIF(Tabel13[[#This Row],[1]:[12]],-30))/COUNT(Tabel13[[#This Row],[1]:[12]])</f>
        <v>8.3333333333333329E-2</v>
      </c>
      <c r="V41" s="19">
        <f>COUNTIF(Tabel13[[#This Row],[1]:[12]],60)/COUNT(Tabel13[[#This Row],[1]:[12]])</f>
        <v>8.3333333333333329E-2</v>
      </c>
      <c r="W41">
        <f>IN!A41</f>
        <v>1</v>
      </c>
    </row>
    <row r="42" spans="1:24" x14ac:dyDescent="0.3">
      <c r="A42" s="36">
        <f>UIT!A42</f>
        <v>39</v>
      </c>
      <c r="B42">
        <f>UIT!C42</f>
        <v>30</v>
      </c>
      <c r="C42">
        <f>UIT!E42</f>
        <v>30</v>
      </c>
      <c r="D42">
        <f>UIT!G42</f>
        <v>30</v>
      </c>
      <c r="E42">
        <f>UIT!I42</f>
        <v>30</v>
      </c>
      <c r="F42">
        <f>UIT!K42</f>
        <v>30</v>
      </c>
      <c r="G42">
        <f>UIT!M42</f>
        <v>30</v>
      </c>
      <c r="H42">
        <f>UIT!O42</f>
        <v>30</v>
      </c>
      <c r="I42">
        <f>UIT!Q42</f>
        <v>30</v>
      </c>
      <c r="J42">
        <f>UIT!S42</f>
        <v>30</v>
      </c>
      <c r="K42">
        <f>UIT!U42</f>
        <v>30</v>
      </c>
      <c r="L42">
        <f>UIT!W42</f>
        <v>30</v>
      </c>
      <c r="M42">
        <f>UIT!Y42</f>
        <v>30</v>
      </c>
      <c r="T42" s="40">
        <f>(COUNT(Tabel13[[#This Row],[1]:[12]])-COUNTIF(Tabel13[[#This Row],[1]:[12]],30))/COUNT(Tabel13[[#This Row],[1]:[12]])</f>
        <v>0</v>
      </c>
      <c r="U42" s="19">
        <f>(COUNTIF(Tabel13[[#This Row],[1]:[12]],0)+COUNTIF(Tabel13[[#This Row],[1]:[12]],-30))/COUNT(Tabel13[[#This Row],[1]:[12]])</f>
        <v>0</v>
      </c>
      <c r="V42" s="19">
        <f>COUNTIF(Tabel13[[#This Row],[1]:[12]],60)/COUNT(Tabel13[[#This Row],[1]:[12]])</f>
        <v>0</v>
      </c>
      <c r="W42">
        <f>IN!A42</f>
        <v>1</v>
      </c>
    </row>
    <row r="43" spans="1:24" x14ac:dyDescent="0.3">
      <c r="A43" s="36">
        <f>UIT!A43</f>
        <v>40</v>
      </c>
      <c r="B43">
        <f>UIT!C43</f>
        <v>30</v>
      </c>
      <c r="C43">
        <f>UIT!E43</f>
        <v>30</v>
      </c>
      <c r="D43">
        <f>UIT!G43</f>
        <v>30</v>
      </c>
      <c r="E43">
        <f>UIT!I43</f>
        <v>30</v>
      </c>
      <c r="F43">
        <f>UIT!K43</f>
        <v>30</v>
      </c>
      <c r="G43">
        <f>UIT!M43</f>
        <v>30</v>
      </c>
      <c r="H43">
        <f>UIT!O43</f>
        <v>30</v>
      </c>
      <c r="I43">
        <f>UIT!Q43</f>
        <v>30</v>
      </c>
      <c r="J43">
        <f>UIT!S43</f>
        <v>30</v>
      </c>
      <c r="K43">
        <f>UIT!U43</f>
        <v>30</v>
      </c>
      <c r="L43">
        <f>UIT!W43</f>
        <v>30</v>
      </c>
      <c r="M43">
        <f>UIT!Y43</f>
        <v>30</v>
      </c>
      <c r="T43" s="40">
        <f>(COUNT(Tabel13[[#This Row],[1]:[12]])-COUNTIF(Tabel13[[#This Row],[1]:[12]],30))/COUNT(Tabel13[[#This Row],[1]:[12]])</f>
        <v>0</v>
      </c>
      <c r="U43" s="19">
        <f>(COUNTIF(Tabel13[[#This Row],[1]:[12]],0)+COUNTIF(Tabel13[[#This Row],[1]:[12]],-30))/COUNT(Tabel13[[#This Row],[1]:[12]])</f>
        <v>0</v>
      </c>
      <c r="V43" s="19">
        <f>COUNTIF(Tabel13[[#This Row],[1]:[12]],60)/COUNT(Tabel13[[#This Row],[1]:[12]])</f>
        <v>0</v>
      </c>
      <c r="W43">
        <f>IN!A43</f>
        <v>1</v>
      </c>
    </row>
    <row r="44" spans="1:24" x14ac:dyDescent="0.3">
      <c r="A44" s="36">
        <f>UIT!A44</f>
        <v>41</v>
      </c>
      <c r="B44">
        <f>UIT!C44</f>
        <v>30</v>
      </c>
      <c r="C44">
        <f>UIT!E44</f>
        <v>30</v>
      </c>
      <c r="D44">
        <f>UIT!G44</f>
        <v>30</v>
      </c>
      <c r="E44">
        <f>UIT!I44</f>
        <v>30</v>
      </c>
      <c r="F44">
        <f>UIT!K44</f>
        <v>-30</v>
      </c>
      <c r="G44">
        <f>UIT!M44</f>
        <v>-30</v>
      </c>
      <c r="H44">
        <f>UIT!O44</f>
        <v>30</v>
      </c>
      <c r="I44">
        <f>UIT!Q44</f>
        <v>30</v>
      </c>
      <c r="J44">
        <f>UIT!S44</f>
        <v>-30</v>
      </c>
      <c r="K44">
        <f>UIT!U44</f>
        <v>-30</v>
      </c>
      <c r="L44">
        <f>UIT!W44</f>
        <v>60</v>
      </c>
      <c r="M44">
        <f>UIT!Y44</f>
        <v>-30</v>
      </c>
      <c r="T44" s="40">
        <f>(COUNT(Tabel13[[#This Row],[1]:[12]])-COUNTIF(Tabel13[[#This Row],[1]:[12]],30))/COUNT(Tabel13[[#This Row],[1]:[12]])</f>
        <v>0.5</v>
      </c>
      <c r="U44" s="19">
        <f>(COUNTIF(Tabel13[[#This Row],[1]:[12]],0)+COUNTIF(Tabel13[[#This Row],[1]:[12]],-30))/COUNT(Tabel13[[#This Row],[1]:[12]])</f>
        <v>0.41666666666666669</v>
      </c>
      <c r="V44" s="19">
        <f>COUNTIF(Tabel13[[#This Row],[1]:[12]],60)/COUNT(Tabel13[[#This Row],[1]:[12]])</f>
        <v>8.3333333333333329E-2</v>
      </c>
      <c r="W44">
        <f>IN!A44</f>
        <v>2</v>
      </c>
    </row>
    <row r="45" spans="1:24" x14ac:dyDescent="0.3">
      <c r="A45" s="36">
        <f>UIT!A45</f>
        <v>42</v>
      </c>
      <c r="B45">
        <f>UIT!C45</f>
        <v>30</v>
      </c>
      <c r="C45">
        <f>UIT!E45</f>
        <v>30</v>
      </c>
      <c r="D45">
        <f>UIT!G45</f>
        <v>30</v>
      </c>
      <c r="E45">
        <f>UIT!I45</f>
        <v>30</v>
      </c>
      <c r="F45">
        <f>UIT!K45</f>
        <v>30</v>
      </c>
      <c r="G45">
        <f>UIT!M45</f>
        <v>-30</v>
      </c>
      <c r="H45">
        <f>UIT!O45</f>
        <v>30</v>
      </c>
      <c r="I45">
        <f>UIT!Q45</f>
        <v>30</v>
      </c>
      <c r="J45">
        <f>UIT!S45</f>
        <v>30</v>
      </c>
      <c r="K45">
        <f>UIT!U45</f>
        <v>30</v>
      </c>
      <c r="L45">
        <f>UIT!W45</f>
        <v>30</v>
      </c>
      <c r="M45">
        <f>UIT!Y45</f>
        <v>30</v>
      </c>
      <c r="T45" s="40">
        <f>(COUNT(Tabel13[[#This Row],[1]:[12]])-COUNTIF(Tabel13[[#This Row],[1]:[12]],30))/COUNT(Tabel13[[#This Row],[1]:[12]])</f>
        <v>8.3333333333333329E-2</v>
      </c>
      <c r="U45" s="19">
        <f>(COUNTIF(Tabel13[[#This Row],[1]:[12]],0)+COUNTIF(Tabel13[[#This Row],[1]:[12]],-30))/COUNT(Tabel13[[#This Row],[1]:[12]])</f>
        <v>8.3333333333333329E-2</v>
      </c>
      <c r="V45" s="19">
        <f>COUNTIF(Tabel13[[#This Row],[1]:[12]],60)/COUNT(Tabel13[[#This Row],[1]:[12]])</f>
        <v>0</v>
      </c>
      <c r="W45">
        <f>IN!A45</f>
        <v>2</v>
      </c>
    </row>
    <row r="46" spans="1:24" x14ac:dyDescent="0.3">
      <c r="A46" s="36">
        <f>UIT!A46</f>
        <v>43</v>
      </c>
      <c r="B46">
        <f>UIT!C46</f>
        <v>30</v>
      </c>
      <c r="C46">
        <f>UIT!E46</f>
        <v>60</v>
      </c>
      <c r="D46">
        <f>UIT!G46</f>
        <v>30</v>
      </c>
      <c r="E46">
        <f>UIT!I46</f>
        <v>30</v>
      </c>
      <c r="F46">
        <f>UIT!K46</f>
        <v>-30</v>
      </c>
      <c r="G46">
        <f>UIT!M46</f>
        <v>-30</v>
      </c>
      <c r="H46">
        <f>UIT!O46</f>
        <v>60</v>
      </c>
      <c r="I46">
        <f>UIT!Q46</f>
        <v>30</v>
      </c>
      <c r="J46">
        <f>UIT!S46</f>
        <v>-30</v>
      </c>
      <c r="K46">
        <f>UIT!U46</f>
        <v>60</v>
      </c>
      <c r="L46">
        <f>UIT!W46</f>
        <v>30</v>
      </c>
      <c r="M46">
        <f>UIT!Y46</f>
        <v>-30</v>
      </c>
      <c r="T46" s="40">
        <f>(COUNT(Tabel13[[#This Row],[1]:[12]])-COUNTIF(Tabel13[[#This Row],[1]:[12]],30))/COUNT(Tabel13[[#This Row],[1]:[12]])</f>
        <v>0.58333333333333337</v>
      </c>
      <c r="U46" s="19">
        <f>(COUNTIF(Tabel13[[#This Row],[1]:[12]],0)+COUNTIF(Tabel13[[#This Row],[1]:[12]],-30))/COUNT(Tabel13[[#This Row],[1]:[12]])</f>
        <v>0.33333333333333331</v>
      </c>
      <c r="V46" s="19">
        <f>COUNTIF(Tabel13[[#This Row],[1]:[12]],60)/COUNT(Tabel13[[#This Row],[1]:[12]])</f>
        <v>0.25</v>
      </c>
      <c r="W46">
        <f>IN!A46</f>
        <v>2</v>
      </c>
    </row>
    <row r="47" spans="1:24" x14ac:dyDescent="0.3">
      <c r="A47" s="36">
        <f>UIT!A47</f>
        <v>44</v>
      </c>
      <c r="B47">
        <f>UIT!C47</f>
        <v>0</v>
      </c>
      <c r="C47">
        <f>UIT!E47</f>
        <v>30</v>
      </c>
      <c r="D47">
        <f>UIT!G47</f>
        <v>0</v>
      </c>
      <c r="E47">
        <f>UIT!I47</f>
        <v>30</v>
      </c>
      <c r="F47">
        <f>UIT!K47</f>
        <v>0</v>
      </c>
      <c r="G47">
        <f>UIT!M47</f>
        <v>0</v>
      </c>
      <c r="H47">
        <f>UIT!O47</f>
        <v>0</v>
      </c>
      <c r="I47">
        <f>UIT!Q47</f>
        <v>30</v>
      </c>
      <c r="J47">
        <f>UIT!S47</f>
        <v>30</v>
      </c>
      <c r="K47">
        <f>UIT!U47</f>
        <v>0</v>
      </c>
      <c r="L47">
        <f>UIT!W47</f>
        <v>0</v>
      </c>
      <c r="M47">
        <f>UIT!Y47</f>
        <v>0</v>
      </c>
      <c r="T47" s="40">
        <f>(COUNT(Tabel13[[#This Row],[1]:[12]])-COUNTIF(Tabel13[[#This Row],[1]:[12]],30))/COUNT(Tabel13[[#This Row],[1]:[12]])</f>
        <v>0.66666666666666663</v>
      </c>
      <c r="U47" s="19">
        <f>(COUNTIF(Tabel13[[#This Row],[1]:[12]],0)+COUNTIF(Tabel13[[#This Row],[1]:[12]],-30))/COUNT(Tabel13[[#This Row],[1]:[12]])</f>
        <v>0.66666666666666663</v>
      </c>
      <c r="V47" s="19">
        <f>COUNTIF(Tabel13[[#This Row],[1]:[12]],60)/COUNT(Tabel13[[#This Row],[1]:[12]])</f>
        <v>0</v>
      </c>
      <c r="W47">
        <f>IN!A47</f>
        <v>2</v>
      </c>
    </row>
    <row r="48" spans="1:24" x14ac:dyDescent="0.3">
      <c r="A48" s="36">
        <f>UIT!A48</f>
        <v>45</v>
      </c>
      <c r="B48">
        <f>UIT!C48</f>
        <v>30</v>
      </c>
      <c r="C48">
        <f>UIT!E48</f>
        <v>30</v>
      </c>
      <c r="D48">
        <f>UIT!G48</f>
        <v>30</v>
      </c>
      <c r="E48">
        <f>UIT!I48</f>
        <v>-30</v>
      </c>
      <c r="F48">
        <f>UIT!K48</f>
        <v>-30</v>
      </c>
      <c r="G48">
        <f>UIT!M48</f>
        <v>-30</v>
      </c>
      <c r="H48">
        <f>UIT!O48</f>
        <v>-30</v>
      </c>
      <c r="I48">
        <f>UIT!Q48</f>
        <v>30</v>
      </c>
      <c r="J48">
        <f>UIT!S48</f>
        <v>30</v>
      </c>
      <c r="K48">
        <f>UIT!U48</f>
        <v>-30</v>
      </c>
      <c r="L48">
        <f>UIT!W48</f>
        <v>-30</v>
      </c>
      <c r="M48">
        <f>UIT!Y48</f>
        <v>-30</v>
      </c>
      <c r="T48" s="40">
        <f>(COUNT(Tabel13[[#This Row],[1]:[12]])-COUNTIF(Tabel13[[#This Row],[1]:[12]],30))/COUNT(Tabel13[[#This Row],[1]:[12]])</f>
        <v>0.58333333333333337</v>
      </c>
      <c r="U48" s="19">
        <f>(COUNTIF(Tabel13[[#This Row],[1]:[12]],0)+COUNTIF(Tabel13[[#This Row],[1]:[12]],-30))/COUNT(Tabel13[[#This Row],[1]:[12]])</f>
        <v>0.58333333333333337</v>
      </c>
      <c r="V48" s="19">
        <f>COUNTIF(Tabel13[[#This Row],[1]:[12]],60)/COUNT(Tabel13[[#This Row],[1]:[12]])</f>
        <v>0</v>
      </c>
      <c r="W48">
        <f>IN!A48</f>
        <v>2</v>
      </c>
    </row>
    <row r="49" spans="1:48" x14ac:dyDescent="0.3">
      <c r="A49" s="36">
        <f>UIT!A49</f>
        <v>46</v>
      </c>
      <c r="B49">
        <f>UIT!C49</f>
        <v>0</v>
      </c>
      <c r="C49">
        <f>UIT!E49</f>
        <v>0</v>
      </c>
      <c r="D49">
        <f>UIT!G49</f>
        <v>0</v>
      </c>
      <c r="E49">
        <f>UIT!I49</f>
        <v>0</v>
      </c>
      <c r="F49">
        <f>UIT!K49</f>
        <v>0</v>
      </c>
      <c r="G49">
        <f>UIT!M49</f>
        <v>0</v>
      </c>
      <c r="H49">
        <f>UIT!O49</f>
        <v>0</v>
      </c>
      <c r="I49">
        <f>UIT!Q49</f>
        <v>0</v>
      </c>
      <c r="J49">
        <f>UIT!S49</f>
        <v>0</v>
      </c>
      <c r="K49">
        <f>UIT!U49</f>
        <v>0</v>
      </c>
      <c r="L49">
        <f>UIT!W49</f>
        <v>0</v>
      </c>
      <c r="M49">
        <f>UIT!Y49</f>
        <v>0</v>
      </c>
      <c r="T49" s="40">
        <f>(COUNT(Tabel13[[#This Row],[1]:[12]])-COUNTIF(Tabel13[[#This Row],[1]:[12]],30))/COUNT(Tabel13[[#This Row],[1]:[12]])</f>
        <v>1</v>
      </c>
      <c r="U49" s="19">
        <f>(COUNTIF(Tabel13[[#This Row],[1]:[12]],0)+COUNTIF(Tabel13[[#This Row],[1]:[12]],-30))/COUNT(Tabel13[[#This Row],[1]:[12]])</f>
        <v>1</v>
      </c>
      <c r="V49" s="19">
        <f>COUNTIF(Tabel13[[#This Row],[1]:[12]],60)/COUNT(Tabel13[[#This Row],[1]:[12]])</f>
        <v>0</v>
      </c>
      <c r="W49">
        <f>IN!A49</f>
        <v>2</v>
      </c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</row>
    <row r="50" spans="1:48" x14ac:dyDescent="0.3">
      <c r="A50" s="36">
        <f>UIT!A50</f>
        <v>47</v>
      </c>
      <c r="B50">
        <f>UIT!C50</f>
        <v>30</v>
      </c>
      <c r="C50">
        <f>UIT!E50</f>
        <v>30</v>
      </c>
      <c r="D50">
        <f>UIT!G50</f>
        <v>0</v>
      </c>
      <c r="E50">
        <f>UIT!I50</f>
        <v>30</v>
      </c>
      <c r="F50">
        <f>UIT!K50</f>
        <v>30</v>
      </c>
      <c r="G50">
        <f>UIT!M50</f>
        <v>30</v>
      </c>
      <c r="H50">
        <f>UIT!O50</f>
        <v>30</v>
      </c>
      <c r="I50">
        <f>UIT!Q50</f>
        <v>30</v>
      </c>
      <c r="J50">
        <f>UIT!S50</f>
        <v>30</v>
      </c>
      <c r="K50">
        <f>UIT!U50</f>
        <v>0</v>
      </c>
      <c r="L50">
        <f>UIT!W50</f>
        <v>30</v>
      </c>
      <c r="M50">
        <f>UIT!Y50</f>
        <v>0</v>
      </c>
      <c r="T50" s="40">
        <f>(COUNT(Tabel13[[#This Row],[1]:[12]])-COUNTIF(Tabel13[[#This Row],[1]:[12]],30))/COUNT(Tabel13[[#This Row],[1]:[12]])</f>
        <v>0.25</v>
      </c>
      <c r="U50" s="19">
        <f>(COUNTIF(Tabel13[[#This Row],[1]:[12]],0)+COUNTIF(Tabel13[[#This Row],[1]:[12]],-30))/COUNT(Tabel13[[#This Row],[1]:[12]])</f>
        <v>0.25</v>
      </c>
      <c r="V50" s="19">
        <f>COUNTIF(Tabel13[[#This Row],[1]:[12]],60)/COUNT(Tabel13[[#This Row],[1]:[12]])</f>
        <v>0</v>
      </c>
      <c r="W50">
        <f>IN!A50</f>
        <v>2</v>
      </c>
    </row>
    <row r="51" spans="1:48" x14ac:dyDescent="0.3">
      <c r="A51" s="36">
        <f>UIT!A51</f>
        <v>48</v>
      </c>
      <c r="B51">
        <f>UIT!C51</f>
        <v>0</v>
      </c>
      <c r="C51">
        <f>UIT!E51</f>
        <v>0</v>
      </c>
      <c r="D51">
        <f>UIT!G51</f>
        <v>0</v>
      </c>
      <c r="E51">
        <f>UIT!I51</f>
        <v>0</v>
      </c>
      <c r="F51">
        <f>UIT!K51</f>
        <v>0</v>
      </c>
      <c r="G51">
        <f>UIT!M51</f>
        <v>0</v>
      </c>
      <c r="H51">
        <f>UIT!O51</f>
        <v>0</v>
      </c>
      <c r="I51">
        <f>UIT!Q51</f>
        <v>0</v>
      </c>
      <c r="J51">
        <f>UIT!S51</f>
        <v>0</v>
      </c>
      <c r="K51">
        <f>UIT!U51</f>
        <v>0</v>
      </c>
      <c r="L51">
        <f>UIT!W51</f>
        <v>30</v>
      </c>
      <c r="M51">
        <f>UIT!Y51</f>
        <v>0</v>
      </c>
      <c r="T51" s="40">
        <f>(COUNT(Tabel13[[#This Row],[1]:[12]])-COUNTIF(Tabel13[[#This Row],[1]:[12]],30))/COUNT(Tabel13[[#This Row],[1]:[12]])</f>
        <v>0.91666666666666663</v>
      </c>
      <c r="U51" s="19">
        <f>(COUNTIF(Tabel13[[#This Row],[1]:[12]],0)+COUNTIF(Tabel13[[#This Row],[1]:[12]],-30))/COUNT(Tabel13[[#This Row],[1]:[12]])</f>
        <v>0.91666666666666663</v>
      </c>
      <c r="V51" s="19">
        <f>COUNTIF(Tabel13[[#This Row],[1]:[12]],60)/COUNT(Tabel13[[#This Row],[1]:[12]])</f>
        <v>0</v>
      </c>
      <c r="W51">
        <f>IN!A51</f>
        <v>2</v>
      </c>
    </row>
    <row r="52" spans="1:48" x14ac:dyDescent="0.3">
      <c r="A52" s="36">
        <f>UIT!A52</f>
        <v>49</v>
      </c>
      <c r="B52">
        <f>UIT!C52</f>
        <v>0</v>
      </c>
      <c r="C52">
        <f>UIT!E52</f>
        <v>0</v>
      </c>
      <c r="D52">
        <f>UIT!G52</f>
        <v>0</v>
      </c>
      <c r="E52">
        <f>UIT!I52</f>
        <v>0</v>
      </c>
      <c r="F52">
        <f>UIT!K52</f>
        <v>0</v>
      </c>
      <c r="G52">
        <f>UIT!M52</f>
        <v>0</v>
      </c>
      <c r="H52">
        <f>UIT!O52</f>
        <v>0</v>
      </c>
      <c r="I52">
        <f>UIT!Q52</f>
        <v>0</v>
      </c>
      <c r="J52">
        <f>UIT!S52</f>
        <v>0</v>
      </c>
      <c r="K52">
        <f>UIT!U52</f>
        <v>0</v>
      </c>
      <c r="L52">
        <f>UIT!W52</f>
        <v>60</v>
      </c>
      <c r="M52">
        <f>UIT!Y52</f>
        <v>0</v>
      </c>
      <c r="T52" s="40">
        <f>(COUNT(Tabel13[[#This Row],[1]:[12]])-COUNTIF(Tabel13[[#This Row],[1]:[12]],30))/COUNT(Tabel13[[#This Row],[1]:[12]])</f>
        <v>1</v>
      </c>
      <c r="U52" s="19">
        <f>(COUNTIF(Tabel13[[#This Row],[1]:[12]],0)+COUNTIF(Tabel13[[#This Row],[1]:[12]],-30))/COUNT(Tabel13[[#This Row],[1]:[12]])</f>
        <v>0.91666666666666663</v>
      </c>
      <c r="V52" s="19">
        <f>COUNTIF(Tabel13[[#This Row],[1]:[12]],60)/COUNT(Tabel13[[#This Row],[1]:[12]])</f>
        <v>8.3333333333333329E-2</v>
      </c>
      <c r="W52">
        <f>IN!A52</f>
        <v>2</v>
      </c>
    </row>
    <row r="53" spans="1:48" x14ac:dyDescent="0.3">
      <c r="A53" s="36">
        <f>UIT!A53</f>
        <v>50</v>
      </c>
      <c r="B53">
        <f>UIT!C53</f>
        <v>0</v>
      </c>
      <c r="C53">
        <f>UIT!E53</f>
        <v>30</v>
      </c>
      <c r="D53">
        <f>UIT!G53</f>
        <v>0</v>
      </c>
      <c r="E53">
        <f>UIT!I53</f>
        <v>0</v>
      </c>
      <c r="F53">
        <f>UIT!K53</f>
        <v>0</v>
      </c>
      <c r="G53">
        <f>UIT!M53</f>
        <v>0</v>
      </c>
      <c r="H53">
        <f>UIT!O53</f>
        <v>0</v>
      </c>
      <c r="I53">
        <f>UIT!Q53</f>
        <v>30</v>
      </c>
      <c r="J53">
        <f>UIT!S53</f>
        <v>30</v>
      </c>
      <c r="K53">
        <f>UIT!U53</f>
        <v>0</v>
      </c>
      <c r="L53">
        <f>UIT!W53</f>
        <v>0</v>
      </c>
      <c r="M53">
        <f>UIT!Y53</f>
        <v>0</v>
      </c>
      <c r="T53" s="40">
        <f>(COUNT(Tabel13[[#This Row],[1]:[12]])-COUNTIF(Tabel13[[#This Row],[1]:[12]],30))/COUNT(Tabel13[[#This Row],[1]:[12]])</f>
        <v>0.75</v>
      </c>
      <c r="U53" s="19">
        <f>(COUNTIF(Tabel13[[#This Row],[1]:[12]],0)+COUNTIF(Tabel13[[#This Row],[1]:[12]],-30))/COUNT(Tabel13[[#This Row],[1]:[12]])</f>
        <v>0.75</v>
      </c>
      <c r="V53" s="19">
        <f>COUNTIF(Tabel13[[#This Row],[1]:[12]],60)/COUNT(Tabel13[[#This Row],[1]:[12]])</f>
        <v>0</v>
      </c>
      <c r="W53">
        <f>IN!A53</f>
        <v>2</v>
      </c>
    </row>
    <row r="54" spans="1:48" x14ac:dyDescent="0.3">
      <c r="A54" s="36">
        <v>51</v>
      </c>
      <c r="B54">
        <f>UIT!C54</f>
        <v>0</v>
      </c>
      <c r="C54">
        <f>UIT!E54</f>
        <v>30</v>
      </c>
      <c r="D54">
        <f>UIT!G54</f>
        <v>0</v>
      </c>
      <c r="E54">
        <f>UIT!I54</f>
        <v>30</v>
      </c>
      <c r="F54">
        <f>UIT!K54</f>
        <v>0</v>
      </c>
      <c r="G54">
        <f>UIT!M54</f>
        <v>0</v>
      </c>
      <c r="H54">
        <f>UIT!O54</f>
        <v>0</v>
      </c>
      <c r="I54">
        <f>UIT!Q54</f>
        <v>30</v>
      </c>
      <c r="J54">
        <f>UIT!S54</f>
        <v>30</v>
      </c>
      <c r="K54">
        <f>UIT!U54</f>
        <v>0</v>
      </c>
      <c r="L54">
        <f>UIT!W54</f>
        <v>0</v>
      </c>
      <c r="M54">
        <f>UIT!Y54</f>
        <v>0</v>
      </c>
      <c r="T54" s="40">
        <f>(COUNT(Tabel13[[#This Row],[1]:[12]])-COUNTIF(Tabel13[[#This Row],[1]:[12]],30))/COUNT(Tabel13[[#This Row],[1]:[12]])</f>
        <v>0.66666666666666663</v>
      </c>
      <c r="U54" s="19">
        <f>(COUNTIF(Tabel13[[#This Row],[1]:[12]],0)+COUNTIF(Tabel13[[#This Row],[1]:[12]],-30))/COUNT(Tabel13[[#This Row],[1]:[12]])</f>
        <v>0.66666666666666663</v>
      </c>
      <c r="V54" s="19">
        <f>COUNTIF(Tabel13[[#This Row],[1]:[12]],60)/COUNT(Tabel13[[#This Row],[1]:[12]])</f>
        <v>0</v>
      </c>
      <c r="W54">
        <f>IN!A54</f>
        <v>2</v>
      </c>
    </row>
    <row r="55" spans="1:48" x14ac:dyDescent="0.3">
      <c r="A55" s="36">
        <f>UIT!A55</f>
        <v>52</v>
      </c>
      <c r="B55">
        <f>UIT!C55</f>
        <v>-30</v>
      </c>
      <c r="C55">
        <f>UIT!E55</f>
        <v>30</v>
      </c>
      <c r="D55">
        <f>UIT!G55</f>
        <v>30</v>
      </c>
      <c r="E55">
        <f>UIT!I55</f>
        <v>30</v>
      </c>
      <c r="F55">
        <f>UIT!K55</f>
        <v>30</v>
      </c>
      <c r="G55">
        <f>UIT!M55</f>
        <v>30</v>
      </c>
      <c r="H55">
        <f>UIT!O55</f>
        <v>30</v>
      </c>
      <c r="I55">
        <f>UIT!Q55</f>
        <v>30</v>
      </c>
      <c r="J55">
        <f>UIT!S55</f>
        <v>30</v>
      </c>
      <c r="K55">
        <f>UIT!U55</f>
        <v>-30</v>
      </c>
      <c r="L55">
        <f>UIT!W55</f>
        <v>30</v>
      </c>
      <c r="M55">
        <f>UIT!Y55</f>
        <v>-30</v>
      </c>
      <c r="T55" s="40">
        <f>(COUNT(Tabel13[[#This Row],[1]:[12]])-COUNTIF(Tabel13[[#This Row],[1]:[12]],30))/COUNT(Tabel13[[#This Row],[1]:[12]])</f>
        <v>0.25</v>
      </c>
      <c r="U55" s="19">
        <f>(COUNTIF(Tabel13[[#This Row],[1]:[12]],0)+COUNTIF(Tabel13[[#This Row],[1]:[12]],-30))/COUNT(Tabel13[[#This Row],[1]:[12]])</f>
        <v>0.25</v>
      </c>
      <c r="V55" s="19">
        <f>COUNTIF(Tabel13[[#This Row],[1]:[12]],60)/COUNT(Tabel13[[#This Row],[1]:[12]])</f>
        <v>0</v>
      </c>
      <c r="W55">
        <f>IN!A55</f>
        <v>2</v>
      </c>
    </row>
    <row r="56" spans="1:48" x14ac:dyDescent="0.3">
      <c r="A56" s="36">
        <f>UIT!A56</f>
        <v>53</v>
      </c>
      <c r="B56">
        <f>UIT!C56</f>
        <v>0</v>
      </c>
      <c r="C56">
        <f>UIT!E56</f>
        <v>0</v>
      </c>
      <c r="D56">
        <f>UIT!G56</f>
        <v>60</v>
      </c>
      <c r="E56">
        <f>UIT!I56</f>
        <v>30</v>
      </c>
      <c r="F56">
        <f>UIT!K56</f>
        <v>30</v>
      </c>
      <c r="G56">
        <f>UIT!M56</f>
        <v>0</v>
      </c>
      <c r="H56">
        <f>UIT!O56</f>
        <v>0</v>
      </c>
      <c r="I56">
        <f>UIT!Q56</f>
        <v>60</v>
      </c>
      <c r="J56">
        <f>UIT!S56</f>
        <v>0</v>
      </c>
      <c r="K56">
        <f>UIT!U56</f>
        <v>60</v>
      </c>
      <c r="L56">
        <f>UIT!W56</f>
        <v>30</v>
      </c>
      <c r="M56">
        <f>UIT!Y56</f>
        <v>0</v>
      </c>
      <c r="T56" s="40">
        <f>(COUNT(Tabel13[[#This Row],[1]:[12]])-COUNTIF(Tabel13[[#This Row],[1]:[12]],30))/COUNT(Tabel13[[#This Row],[1]:[12]])</f>
        <v>0.75</v>
      </c>
      <c r="U56" s="19">
        <f>(COUNTIF(Tabel13[[#This Row],[1]:[12]],0)+COUNTIF(Tabel13[[#This Row],[1]:[12]],-30))/COUNT(Tabel13[[#This Row],[1]:[12]])</f>
        <v>0.5</v>
      </c>
      <c r="V56" s="19">
        <f>COUNTIF(Tabel13[[#This Row],[1]:[12]],60)/COUNT(Tabel13[[#This Row],[1]:[12]])</f>
        <v>0.25</v>
      </c>
      <c r="W56">
        <f>IN!A56</f>
        <v>2</v>
      </c>
    </row>
    <row r="57" spans="1:48" x14ac:dyDescent="0.3">
      <c r="A57" s="36">
        <f>UIT!A57</f>
        <v>54</v>
      </c>
      <c r="B57">
        <f>UIT!C57</f>
        <v>30</v>
      </c>
      <c r="C57">
        <f>UIT!E57</f>
        <v>30</v>
      </c>
      <c r="D57">
        <f>UIT!G57</f>
        <v>0</v>
      </c>
      <c r="E57">
        <f>UIT!I57</f>
        <v>30</v>
      </c>
      <c r="F57">
        <f>UIT!K57</f>
        <v>0</v>
      </c>
      <c r="G57">
        <f>UIT!M57</f>
        <v>0</v>
      </c>
      <c r="H57">
        <f>UIT!O57</f>
        <v>0</v>
      </c>
      <c r="I57">
        <f>UIT!Q57</f>
        <v>30</v>
      </c>
      <c r="J57">
        <f>UIT!S57</f>
        <v>30</v>
      </c>
      <c r="K57">
        <f>UIT!U57</f>
        <v>0</v>
      </c>
      <c r="L57">
        <f>UIT!W57</f>
        <v>30</v>
      </c>
      <c r="M57">
        <f>UIT!Y57</f>
        <v>0</v>
      </c>
      <c r="T57" s="40">
        <f>(COUNT(Tabel13[[#This Row],[1]:[12]])-COUNTIF(Tabel13[[#This Row],[1]:[12]],30))/COUNT(Tabel13[[#This Row],[1]:[12]])</f>
        <v>0.5</v>
      </c>
      <c r="U57" s="19">
        <f>(COUNTIF(Tabel13[[#This Row],[1]:[12]],0)+COUNTIF(Tabel13[[#This Row],[1]:[12]],-30))/COUNT(Tabel13[[#This Row],[1]:[12]])</f>
        <v>0.5</v>
      </c>
      <c r="V57" s="19">
        <f>COUNTIF(Tabel13[[#This Row],[1]:[12]],60)/COUNT(Tabel13[[#This Row],[1]:[12]])</f>
        <v>0</v>
      </c>
      <c r="W57">
        <f>IN!A57</f>
        <v>2</v>
      </c>
    </row>
    <row r="58" spans="1:48" x14ac:dyDescent="0.3">
      <c r="A58" s="36">
        <f>UIT!A58</f>
        <v>55</v>
      </c>
      <c r="B58">
        <f>UIT!C58</f>
        <v>30</v>
      </c>
      <c r="C58">
        <f>UIT!E58</f>
        <v>30</v>
      </c>
      <c r="D58">
        <f>UIT!G58</f>
        <v>0</v>
      </c>
      <c r="E58">
        <f>UIT!I58</f>
        <v>0</v>
      </c>
      <c r="F58">
        <f>UIT!K58</f>
        <v>0</v>
      </c>
      <c r="G58">
        <f>UIT!M58</f>
        <v>0</v>
      </c>
      <c r="H58">
        <f>UIT!O58</f>
        <v>0</v>
      </c>
      <c r="I58">
        <f>UIT!Q58</f>
        <v>30</v>
      </c>
      <c r="J58">
        <f>UIT!S58</f>
        <v>30</v>
      </c>
      <c r="K58">
        <f>UIT!U58</f>
        <v>0</v>
      </c>
      <c r="L58">
        <f>UIT!W58</f>
        <v>0</v>
      </c>
      <c r="M58">
        <f>UIT!Y58</f>
        <v>0</v>
      </c>
      <c r="T58" s="40">
        <f>(COUNT(Tabel13[[#This Row],[1]:[12]])-COUNTIF(Tabel13[[#This Row],[1]:[12]],30))/COUNT(Tabel13[[#This Row],[1]:[12]])</f>
        <v>0.66666666666666663</v>
      </c>
      <c r="U58" s="19">
        <f>(COUNTIF(Tabel13[[#This Row],[1]:[12]],0)+COUNTIF(Tabel13[[#This Row],[1]:[12]],-30))/COUNT(Tabel13[[#This Row],[1]:[12]])</f>
        <v>0.66666666666666663</v>
      </c>
      <c r="V58" s="19">
        <f>COUNTIF(Tabel13[[#This Row],[1]:[12]],60)/COUNT(Tabel13[[#This Row],[1]:[12]])</f>
        <v>0</v>
      </c>
      <c r="W58">
        <f>IN!A58</f>
        <v>2</v>
      </c>
    </row>
    <row r="59" spans="1:48" x14ac:dyDescent="0.3">
      <c r="A59" s="36">
        <f>UIT!A59</f>
        <v>56</v>
      </c>
      <c r="B59">
        <f>UIT!C59</f>
        <v>0</v>
      </c>
      <c r="C59">
        <f>UIT!E59</f>
        <v>30</v>
      </c>
      <c r="D59">
        <f>UIT!G59</f>
        <v>30</v>
      </c>
      <c r="E59">
        <f>UIT!I59</f>
        <v>30</v>
      </c>
      <c r="F59">
        <f>UIT!K59</f>
        <v>30</v>
      </c>
      <c r="G59">
        <f>UIT!M59</f>
        <v>0</v>
      </c>
      <c r="H59">
        <f>UIT!O59</f>
        <v>0</v>
      </c>
      <c r="I59">
        <f>UIT!Q59</f>
        <v>30</v>
      </c>
      <c r="J59">
        <f>UIT!S59</f>
        <v>30</v>
      </c>
      <c r="K59">
        <f>UIT!U59</f>
        <v>0</v>
      </c>
      <c r="L59">
        <f>UIT!W59</f>
        <v>30</v>
      </c>
      <c r="M59">
        <f>UIT!Y59</f>
        <v>0</v>
      </c>
      <c r="T59" s="40">
        <f>(COUNT(Tabel13[[#This Row],[1]:[12]])-COUNTIF(Tabel13[[#This Row],[1]:[12]],30))/COUNT(Tabel13[[#This Row],[1]:[12]])</f>
        <v>0.41666666666666669</v>
      </c>
      <c r="U59" s="19">
        <f>(COUNTIF(Tabel13[[#This Row],[1]:[12]],0)+COUNTIF(Tabel13[[#This Row],[1]:[12]],-30))/COUNT(Tabel13[[#This Row],[1]:[12]])</f>
        <v>0.41666666666666669</v>
      </c>
      <c r="V59" s="19">
        <f>COUNTIF(Tabel13[[#This Row],[1]:[12]],60)/COUNT(Tabel13[[#This Row],[1]:[12]])</f>
        <v>0</v>
      </c>
      <c r="W59">
        <f>IN!A59</f>
        <v>2</v>
      </c>
    </row>
    <row r="60" spans="1:48" x14ac:dyDescent="0.3">
      <c r="A60" s="36">
        <f>UIT!A60</f>
        <v>57</v>
      </c>
      <c r="B60">
        <f>UIT!C60</f>
        <v>30</v>
      </c>
      <c r="C60">
        <f>UIT!E60</f>
        <v>30</v>
      </c>
      <c r="D60">
        <f>UIT!G60</f>
        <v>0</v>
      </c>
      <c r="E60">
        <f>UIT!I60</f>
        <v>30</v>
      </c>
      <c r="F60">
        <f>UIT!K60</f>
        <v>30</v>
      </c>
      <c r="G60">
        <f>UIT!M60</f>
        <v>30</v>
      </c>
      <c r="H60">
        <f>UIT!O60</f>
        <v>30</v>
      </c>
      <c r="I60">
        <f>UIT!Q60</f>
        <v>30</v>
      </c>
      <c r="J60">
        <f>UIT!S60</f>
        <v>30</v>
      </c>
      <c r="K60">
        <f>UIT!U60</f>
        <v>0</v>
      </c>
      <c r="L60">
        <f>UIT!W60</f>
        <v>30</v>
      </c>
      <c r="M60">
        <f>UIT!Y60</f>
        <v>0</v>
      </c>
      <c r="T60" s="40">
        <f>(COUNT(Tabel13[[#This Row],[1]:[12]])-COUNTIF(Tabel13[[#This Row],[1]:[12]],30))/COUNT(Tabel13[[#This Row],[1]:[12]])</f>
        <v>0.25</v>
      </c>
      <c r="U60" s="19">
        <f>(COUNTIF(Tabel13[[#This Row],[1]:[12]],0)+COUNTIF(Tabel13[[#This Row],[1]:[12]],-30))/COUNT(Tabel13[[#This Row],[1]:[12]])</f>
        <v>0.25</v>
      </c>
      <c r="V60" s="19">
        <f>COUNTIF(Tabel13[[#This Row],[1]:[12]],60)/COUNT(Tabel13[[#This Row],[1]:[12]])</f>
        <v>0</v>
      </c>
      <c r="W60">
        <f>IN!A60</f>
        <v>2</v>
      </c>
    </row>
    <row r="61" spans="1:48" x14ac:dyDescent="0.3">
      <c r="A61" s="36">
        <f>UIT!A61</f>
        <v>58</v>
      </c>
      <c r="B61">
        <f>UIT!C61</f>
        <v>30</v>
      </c>
      <c r="C61">
        <f>UIT!E61</f>
        <v>30</v>
      </c>
      <c r="D61">
        <f>UIT!G61</f>
        <v>30</v>
      </c>
      <c r="E61">
        <f>UIT!I61</f>
        <v>30</v>
      </c>
      <c r="F61">
        <f>UIT!K61</f>
        <v>30</v>
      </c>
      <c r="G61">
        <f>UIT!M61</f>
        <v>30</v>
      </c>
      <c r="H61">
        <f>UIT!O61</f>
        <v>30</v>
      </c>
      <c r="I61">
        <f>UIT!Q61</f>
        <v>30</v>
      </c>
      <c r="J61">
        <f>UIT!S61</f>
        <v>30</v>
      </c>
      <c r="K61">
        <f>UIT!U61</f>
        <v>60</v>
      </c>
      <c r="L61">
        <f>UIT!W61</f>
        <v>30</v>
      </c>
      <c r="M61">
        <f>UIT!Y61</f>
        <v>0</v>
      </c>
      <c r="T61" s="40">
        <f>(COUNT(Tabel13[[#This Row],[1]:[12]])-COUNTIF(Tabel13[[#This Row],[1]:[12]],30))/COUNT(Tabel13[[#This Row],[1]:[12]])</f>
        <v>0.16666666666666666</v>
      </c>
      <c r="U61" s="19">
        <f>(COUNTIF(Tabel13[[#This Row],[1]:[12]],0)+COUNTIF(Tabel13[[#This Row],[1]:[12]],-30))/COUNT(Tabel13[[#This Row],[1]:[12]])</f>
        <v>8.3333333333333329E-2</v>
      </c>
      <c r="V61" s="19">
        <f>COUNTIF(Tabel13[[#This Row],[1]:[12]],60)/COUNT(Tabel13[[#This Row],[1]:[12]])</f>
        <v>8.3333333333333329E-2</v>
      </c>
      <c r="W61">
        <f>IN!A61</f>
        <v>2</v>
      </c>
    </row>
    <row r="62" spans="1:48" x14ac:dyDescent="0.3">
      <c r="A62" s="36">
        <f>UIT!A62</f>
        <v>59</v>
      </c>
      <c r="B62">
        <f>UIT!C62</f>
        <v>30</v>
      </c>
      <c r="C62">
        <f>UIT!E62</f>
        <v>30</v>
      </c>
      <c r="D62">
        <f>UIT!G62</f>
        <v>0</v>
      </c>
      <c r="E62">
        <f>UIT!I62</f>
        <v>30</v>
      </c>
      <c r="F62">
        <f>UIT!K62</f>
        <v>30</v>
      </c>
      <c r="G62">
        <f>UIT!M62</f>
        <v>30</v>
      </c>
      <c r="H62">
        <f>UIT!O62</f>
        <v>30</v>
      </c>
      <c r="I62">
        <f>UIT!Q62</f>
        <v>30</v>
      </c>
      <c r="J62">
        <f>UIT!S62</f>
        <v>30</v>
      </c>
      <c r="K62">
        <f>UIT!U62</f>
        <v>60</v>
      </c>
      <c r="L62">
        <f>UIT!W62</f>
        <v>30</v>
      </c>
      <c r="M62">
        <f>UIT!Y62</f>
        <v>0</v>
      </c>
      <c r="T62" s="40">
        <f>(COUNT(Tabel13[[#This Row],[1]:[12]])-COUNTIF(Tabel13[[#This Row],[1]:[12]],30))/COUNT(Tabel13[[#This Row],[1]:[12]])</f>
        <v>0.25</v>
      </c>
      <c r="U62" s="19">
        <f>(COUNTIF(Tabel13[[#This Row],[1]:[12]],0)+COUNTIF(Tabel13[[#This Row],[1]:[12]],-30))/COUNT(Tabel13[[#This Row],[1]:[12]])</f>
        <v>0.16666666666666666</v>
      </c>
      <c r="V62" s="19">
        <f>COUNTIF(Tabel13[[#This Row],[1]:[12]],60)/COUNT(Tabel13[[#This Row],[1]:[12]])</f>
        <v>8.3333333333333329E-2</v>
      </c>
      <c r="W62">
        <f>IN!A62</f>
        <v>2</v>
      </c>
    </row>
    <row r="63" spans="1:48" x14ac:dyDescent="0.3">
      <c r="A63" s="36">
        <f>UIT!A63</f>
        <v>60</v>
      </c>
      <c r="B63">
        <f>UIT!C63</f>
        <v>-30</v>
      </c>
      <c r="C63">
        <f>UIT!E63</f>
        <v>30</v>
      </c>
      <c r="D63">
        <f>UIT!G63</f>
        <v>30</v>
      </c>
      <c r="E63">
        <f>UIT!I63</f>
        <v>30</v>
      </c>
      <c r="F63">
        <f>UIT!K63</f>
        <v>-30</v>
      </c>
      <c r="G63">
        <f>UIT!M63</f>
        <v>30</v>
      </c>
      <c r="H63">
        <f>UIT!O63</f>
        <v>30</v>
      </c>
      <c r="I63">
        <f>UIT!Q63</f>
        <v>30</v>
      </c>
      <c r="J63">
        <f>UIT!S63</f>
        <v>-30</v>
      </c>
      <c r="K63">
        <f>UIT!U63</f>
        <v>-30</v>
      </c>
      <c r="L63">
        <f>UIT!W63</f>
        <v>30</v>
      </c>
      <c r="M63">
        <f>UIT!Y63</f>
        <v>30</v>
      </c>
      <c r="T63" s="40">
        <f>(COUNT(Tabel13[[#This Row],[1]:[12]])-COUNTIF(Tabel13[[#This Row],[1]:[12]],30))/COUNT(Tabel13[[#This Row],[1]:[12]])</f>
        <v>0.33333333333333331</v>
      </c>
      <c r="U63" s="19">
        <f>(COUNTIF(Tabel13[[#This Row],[1]:[12]],0)+COUNTIF(Tabel13[[#This Row],[1]:[12]],-30))/COUNT(Tabel13[[#This Row],[1]:[12]])</f>
        <v>0.33333333333333331</v>
      </c>
      <c r="V63" s="19">
        <f>COUNTIF(Tabel13[[#This Row],[1]:[12]],60)/COUNT(Tabel13[[#This Row],[1]:[12]])</f>
        <v>0</v>
      </c>
      <c r="W63">
        <f>IN!A63</f>
        <v>2</v>
      </c>
    </row>
    <row r="64" spans="1:48" x14ac:dyDescent="0.3">
      <c r="A64" s="36">
        <f>UIT!A64</f>
        <v>61</v>
      </c>
      <c r="B64">
        <f>UIT!C64</f>
        <v>0</v>
      </c>
      <c r="C64">
        <f>UIT!E64</f>
        <v>60</v>
      </c>
      <c r="D64">
        <f>UIT!G64</f>
        <v>30</v>
      </c>
      <c r="E64">
        <f>UIT!I64</f>
        <v>60</v>
      </c>
      <c r="F64">
        <f>UIT!K64</f>
        <v>0</v>
      </c>
      <c r="G64">
        <f>UIT!M64</f>
        <v>0</v>
      </c>
      <c r="H64">
        <f>UIT!O64</f>
        <v>0</v>
      </c>
      <c r="I64">
        <f>UIT!Q64</f>
        <v>60</v>
      </c>
      <c r="J64">
        <f>UIT!S64</f>
        <v>0</v>
      </c>
      <c r="K64">
        <f>UIT!U64</f>
        <v>0</v>
      </c>
      <c r="L64">
        <f>UIT!W64</f>
        <v>0</v>
      </c>
      <c r="M64">
        <f>UIT!Y64</f>
        <v>60</v>
      </c>
      <c r="T64" s="40">
        <f>(COUNT(Tabel13[[#This Row],[1]:[12]])-COUNTIF(Tabel13[[#This Row],[1]:[12]],30))/COUNT(Tabel13[[#This Row],[1]:[12]])</f>
        <v>0.91666666666666663</v>
      </c>
      <c r="U64" s="19">
        <f>(COUNTIF(Tabel13[[#This Row],[1]:[12]],0)+COUNTIF(Tabel13[[#This Row],[1]:[12]],-30))/COUNT(Tabel13[[#This Row],[1]:[12]])</f>
        <v>0.58333333333333337</v>
      </c>
      <c r="V64" s="19">
        <f>COUNTIF(Tabel13[[#This Row],[1]:[12]],60)/COUNT(Tabel13[[#This Row],[1]:[12]])</f>
        <v>0.33333333333333331</v>
      </c>
      <c r="W64">
        <f>IN!A64</f>
        <v>2</v>
      </c>
    </row>
    <row r="65" spans="1:23" x14ac:dyDescent="0.3">
      <c r="A65" s="36">
        <f>UIT!A65</f>
        <v>62</v>
      </c>
      <c r="B65">
        <f>UIT!C65</f>
        <v>0</v>
      </c>
      <c r="C65">
        <f>UIT!E65</f>
        <v>0</v>
      </c>
      <c r="D65">
        <f>UIT!G65</f>
        <v>30</v>
      </c>
      <c r="E65">
        <f>UIT!I65</f>
        <v>30</v>
      </c>
      <c r="F65">
        <f>UIT!K65</f>
        <v>0</v>
      </c>
      <c r="G65">
        <f>UIT!M65</f>
        <v>0</v>
      </c>
      <c r="H65">
        <f>UIT!O65</f>
        <v>0</v>
      </c>
      <c r="I65">
        <f>UIT!Q65</f>
        <v>0</v>
      </c>
      <c r="J65">
        <f>UIT!S65</f>
        <v>0</v>
      </c>
      <c r="K65">
        <f>UIT!U65</f>
        <v>0</v>
      </c>
      <c r="L65">
        <f>UIT!W65</f>
        <v>0</v>
      </c>
      <c r="M65">
        <f>UIT!Y65</f>
        <v>0</v>
      </c>
      <c r="T65" s="40">
        <f>(COUNT(Tabel13[[#This Row],[1]:[12]])-COUNTIF(Tabel13[[#This Row],[1]:[12]],30))/COUNT(Tabel13[[#This Row],[1]:[12]])</f>
        <v>0.83333333333333337</v>
      </c>
      <c r="U65" s="19">
        <f>(COUNTIF(Tabel13[[#This Row],[1]:[12]],0)+COUNTIF(Tabel13[[#This Row],[1]:[12]],-30))/COUNT(Tabel13[[#This Row],[1]:[12]])</f>
        <v>0.83333333333333337</v>
      </c>
      <c r="V65" s="19">
        <f>COUNTIF(Tabel13[[#This Row],[1]:[12]],60)/COUNT(Tabel13[[#This Row],[1]:[12]])</f>
        <v>0</v>
      </c>
      <c r="W65">
        <f>IN!A65</f>
        <v>2</v>
      </c>
    </row>
    <row r="66" spans="1:23" x14ac:dyDescent="0.3">
      <c r="A66" s="36">
        <f>UIT!A66</f>
        <v>63</v>
      </c>
      <c r="B66">
        <f>UIT!C66</f>
        <v>-30</v>
      </c>
      <c r="C66">
        <f>UIT!E66</f>
        <v>30</v>
      </c>
      <c r="D66">
        <f>UIT!G66</f>
        <v>30</v>
      </c>
      <c r="E66">
        <f>UIT!I66</f>
        <v>30</v>
      </c>
      <c r="F66">
        <f>UIT!K66</f>
        <v>-30</v>
      </c>
      <c r="G66">
        <f>UIT!M66</f>
        <v>-30</v>
      </c>
      <c r="H66">
        <f>UIT!O66</f>
        <v>-30</v>
      </c>
      <c r="I66">
        <f>UIT!Q66</f>
        <v>30</v>
      </c>
      <c r="J66">
        <f>UIT!S66</f>
        <v>-30</v>
      </c>
      <c r="K66">
        <f>UIT!U66</f>
        <v>-30</v>
      </c>
      <c r="L66">
        <f>UIT!W66</f>
        <v>30</v>
      </c>
      <c r="M66">
        <f>UIT!Y66</f>
        <v>30</v>
      </c>
      <c r="T66" s="40">
        <f>(COUNT(Tabel13[[#This Row],[1]:[12]])-COUNTIF(Tabel13[[#This Row],[1]:[12]],30))/COUNT(Tabel13[[#This Row],[1]:[12]])</f>
        <v>0.5</v>
      </c>
      <c r="U66" s="19">
        <f>(COUNTIF(Tabel13[[#This Row],[1]:[12]],0)+COUNTIF(Tabel13[[#This Row],[1]:[12]],-30))/COUNT(Tabel13[[#This Row],[1]:[12]])</f>
        <v>0.5</v>
      </c>
      <c r="V66" s="19">
        <f>COUNTIF(Tabel13[[#This Row],[1]:[12]],60)/COUNT(Tabel13[[#This Row],[1]:[12]])</f>
        <v>0</v>
      </c>
      <c r="W66">
        <f>IN!A66</f>
        <v>2</v>
      </c>
    </row>
    <row r="67" spans="1:23" x14ac:dyDescent="0.3">
      <c r="A67" s="36">
        <f>UIT!A67</f>
        <v>64</v>
      </c>
      <c r="B67">
        <f>UIT!C67</f>
        <v>30</v>
      </c>
      <c r="C67">
        <f>UIT!E67</f>
        <v>30</v>
      </c>
      <c r="D67">
        <f>UIT!G67</f>
        <v>30</v>
      </c>
      <c r="E67">
        <f>UIT!I67</f>
        <v>0</v>
      </c>
      <c r="F67">
        <f>UIT!K67</f>
        <v>30</v>
      </c>
      <c r="G67">
        <f>UIT!M67</f>
        <v>30</v>
      </c>
      <c r="H67">
        <f>UIT!O67</f>
        <v>30</v>
      </c>
      <c r="I67">
        <f>UIT!Q67</f>
        <v>30</v>
      </c>
      <c r="J67">
        <f>UIT!S67</f>
        <v>30</v>
      </c>
      <c r="K67">
        <f>UIT!U67</f>
        <v>30</v>
      </c>
      <c r="L67">
        <f>UIT!W67</f>
        <v>30</v>
      </c>
      <c r="M67">
        <f>UIT!Y67</f>
        <v>30</v>
      </c>
      <c r="T67" s="40">
        <f>(COUNT(Tabel13[[#This Row],[1]:[12]])-COUNTIF(Tabel13[[#This Row],[1]:[12]],30))/COUNT(Tabel13[[#This Row],[1]:[12]])</f>
        <v>8.3333333333333329E-2</v>
      </c>
      <c r="U67" s="19">
        <f>(COUNTIF(Tabel13[[#This Row],[1]:[12]],0)+COUNTIF(Tabel13[[#This Row],[1]:[12]],-30))/COUNT(Tabel13[[#This Row],[1]:[12]])</f>
        <v>8.3333333333333329E-2</v>
      </c>
      <c r="V67" s="19">
        <f>COUNTIF(Tabel13[[#This Row],[1]:[12]],60)/COUNT(Tabel13[[#This Row],[1]:[12]])</f>
        <v>0</v>
      </c>
      <c r="W67">
        <f>IN!A67</f>
        <v>2</v>
      </c>
    </row>
    <row r="68" spans="1:23" x14ac:dyDescent="0.3">
      <c r="A68" s="36">
        <f>UIT!A68</f>
        <v>65</v>
      </c>
      <c r="B68">
        <f>UIT!C68</f>
        <v>30</v>
      </c>
      <c r="C68">
        <f>UIT!E68</f>
        <v>30</v>
      </c>
      <c r="D68">
        <f>UIT!G68</f>
        <v>0</v>
      </c>
      <c r="E68">
        <f>UIT!I68</f>
        <v>0</v>
      </c>
      <c r="F68">
        <f>UIT!K68</f>
        <v>30</v>
      </c>
      <c r="G68">
        <f>UIT!M68</f>
        <v>0</v>
      </c>
      <c r="H68">
        <f>UIT!O68</f>
        <v>30</v>
      </c>
      <c r="I68">
        <f>UIT!Q68</f>
        <v>30</v>
      </c>
      <c r="J68">
        <f>UIT!S68</f>
        <v>30</v>
      </c>
      <c r="K68">
        <f>UIT!U68</f>
        <v>30</v>
      </c>
      <c r="L68">
        <f>UIT!W68</f>
        <v>30</v>
      </c>
      <c r="M68">
        <f>UIT!Y68</f>
        <v>30</v>
      </c>
      <c r="T68" s="40">
        <f>(COUNT(Tabel13[[#This Row],[1]:[12]])-COUNTIF(Tabel13[[#This Row],[1]:[12]],30))/COUNT(Tabel13[[#This Row],[1]:[12]])</f>
        <v>0.25</v>
      </c>
      <c r="U68" s="19">
        <f>(COUNTIF(Tabel13[[#This Row],[1]:[12]],0)+COUNTIF(Tabel13[[#This Row],[1]:[12]],-30))/COUNT(Tabel13[[#This Row],[1]:[12]])</f>
        <v>0.25</v>
      </c>
      <c r="V68" s="19">
        <f>COUNTIF(Tabel13[[#This Row],[1]:[12]],60)/COUNT(Tabel13[[#This Row],[1]:[12]])</f>
        <v>0</v>
      </c>
      <c r="W68">
        <f>IN!A68</f>
        <v>2</v>
      </c>
    </row>
    <row r="69" spans="1:23" x14ac:dyDescent="0.3">
      <c r="A69" s="36">
        <f>UIT!A69</f>
        <v>66</v>
      </c>
      <c r="B69">
        <f>UIT!C69</f>
        <v>60</v>
      </c>
      <c r="C69">
        <f>UIT!E69</f>
        <v>60</v>
      </c>
      <c r="D69">
        <f>UIT!G69</f>
        <v>0</v>
      </c>
      <c r="E69">
        <f>UIT!I69</f>
        <v>0</v>
      </c>
      <c r="F69">
        <f>UIT!K69</f>
        <v>0</v>
      </c>
      <c r="G69">
        <f>UIT!M69</f>
        <v>60</v>
      </c>
      <c r="H69">
        <f>UIT!O69</f>
        <v>60</v>
      </c>
      <c r="I69">
        <f>UIT!Q69</f>
        <v>0</v>
      </c>
      <c r="J69">
        <f>UIT!S69</f>
        <v>60</v>
      </c>
      <c r="K69">
        <f>UIT!U69</f>
        <v>0</v>
      </c>
      <c r="L69">
        <f>UIT!W69</f>
        <v>60</v>
      </c>
      <c r="M69">
        <f>UIT!Y69</f>
        <v>0</v>
      </c>
      <c r="T69" s="40">
        <f>(COUNT(Tabel13[[#This Row],[1]:[12]])-COUNTIF(Tabel13[[#This Row],[1]:[12]],30))/COUNT(Tabel13[[#This Row],[1]:[12]])</f>
        <v>1</v>
      </c>
      <c r="U69" s="19">
        <f>(COUNTIF(Tabel13[[#This Row],[1]:[12]],0)+COUNTIF(Tabel13[[#This Row],[1]:[12]],-30))/COUNT(Tabel13[[#This Row],[1]:[12]])</f>
        <v>0.5</v>
      </c>
      <c r="V69" s="19">
        <f>COUNTIF(Tabel13[[#This Row],[1]:[12]],60)/COUNT(Tabel13[[#This Row],[1]:[12]])</f>
        <v>0.5</v>
      </c>
      <c r="W69">
        <f>IN!A69</f>
        <v>2</v>
      </c>
    </row>
    <row r="70" spans="1:23" x14ac:dyDescent="0.3">
      <c r="A70" s="36">
        <f>UIT!A70</f>
        <v>67</v>
      </c>
      <c r="B70">
        <f>UIT!C70</f>
        <v>0</v>
      </c>
      <c r="C70">
        <f>UIT!E70</f>
        <v>30</v>
      </c>
      <c r="D70">
        <f>UIT!G70</f>
        <v>0</v>
      </c>
      <c r="E70">
        <f>UIT!I70</f>
        <v>0</v>
      </c>
      <c r="F70">
        <f>UIT!K70</f>
        <v>0</v>
      </c>
      <c r="G70">
        <f>UIT!M70</f>
        <v>0</v>
      </c>
      <c r="H70">
        <f>UIT!O70</f>
        <v>0</v>
      </c>
      <c r="I70">
        <f>UIT!Q70</f>
        <v>0</v>
      </c>
      <c r="J70">
        <f>UIT!S70</f>
        <v>0</v>
      </c>
      <c r="K70">
        <f>UIT!U70</f>
        <v>0</v>
      </c>
      <c r="L70">
        <f>UIT!W70</f>
        <v>0</v>
      </c>
      <c r="M70">
        <f>UIT!Y70</f>
        <v>0</v>
      </c>
      <c r="T70" s="40">
        <f>(COUNT(Tabel13[[#This Row],[1]:[12]])-COUNTIF(Tabel13[[#This Row],[1]:[12]],30))/COUNT(Tabel13[[#This Row],[1]:[12]])</f>
        <v>0.91666666666666663</v>
      </c>
      <c r="U70" s="19">
        <f>(COUNTIF(Tabel13[[#This Row],[1]:[12]],0)+COUNTIF(Tabel13[[#This Row],[1]:[12]],-30))/COUNT(Tabel13[[#This Row],[1]:[12]])</f>
        <v>0.91666666666666663</v>
      </c>
      <c r="V70" s="19">
        <f>COUNTIF(Tabel13[[#This Row],[1]:[12]],60)/COUNT(Tabel13[[#This Row],[1]:[12]])</f>
        <v>0</v>
      </c>
      <c r="W70">
        <f>IN!A70</f>
        <v>2</v>
      </c>
    </row>
    <row r="71" spans="1:23" x14ac:dyDescent="0.3">
      <c r="A71" s="36">
        <f>UIT!A71</f>
        <v>68</v>
      </c>
      <c r="B71">
        <f>UIT!C71</f>
        <v>30</v>
      </c>
      <c r="C71">
        <f>UIT!E71</f>
        <v>30</v>
      </c>
      <c r="D71">
        <f>UIT!G71</f>
        <v>30</v>
      </c>
      <c r="E71">
        <f>UIT!I71</f>
        <v>30</v>
      </c>
      <c r="F71">
        <f>UIT!K71</f>
        <v>0</v>
      </c>
      <c r="G71">
        <f>UIT!M71</f>
        <v>0</v>
      </c>
      <c r="H71">
        <f>UIT!O71</f>
        <v>30</v>
      </c>
      <c r="I71">
        <f>UIT!Q71</f>
        <v>30</v>
      </c>
      <c r="J71">
        <f>UIT!S71</f>
        <v>30</v>
      </c>
      <c r="K71">
        <f>UIT!U71</f>
        <v>30</v>
      </c>
      <c r="L71">
        <f>UIT!W71</f>
        <v>30</v>
      </c>
      <c r="M71">
        <f>UIT!Y71</f>
        <v>30</v>
      </c>
      <c r="T71" s="40">
        <f>(COUNT(Tabel13[[#This Row],[1]:[12]])-COUNTIF(Tabel13[[#This Row],[1]:[12]],30))/COUNT(Tabel13[[#This Row],[1]:[12]])</f>
        <v>0.16666666666666666</v>
      </c>
      <c r="U71" s="19">
        <f>(COUNTIF(Tabel13[[#This Row],[1]:[12]],0)+COUNTIF(Tabel13[[#This Row],[1]:[12]],-30))/COUNT(Tabel13[[#This Row],[1]:[12]])</f>
        <v>0.16666666666666666</v>
      </c>
      <c r="V71" s="19">
        <f>COUNTIF(Tabel13[[#This Row],[1]:[12]],60)/COUNT(Tabel13[[#This Row],[1]:[12]])</f>
        <v>0</v>
      </c>
      <c r="W71">
        <f>IN!A71</f>
        <v>2</v>
      </c>
    </row>
    <row r="72" spans="1:23" x14ac:dyDescent="0.3">
      <c r="A72" s="36">
        <f>UIT!A72</f>
        <v>69</v>
      </c>
      <c r="B72">
        <f>UIT!C72</f>
        <v>0</v>
      </c>
      <c r="C72">
        <f>UIT!E72</f>
        <v>0</v>
      </c>
      <c r="D72">
        <f>UIT!G72</f>
        <v>0</v>
      </c>
      <c r="E72">
        <f>UIT!I72</f>
        <v>0</v>
      </c>
      <c r="F72">
        <f>UIT!K72</f>
        <v>0</v>
      </c>
      <c r="G72">
        <f>UIT!M72</f>
        <v>0</v>
      </c>
      <c r="H72">
        <f>UIT!O72</f>
        <v>0</v>
      </c>
      <c r="I72">
        <f>UIT!Q72</f>
        <v>30</v>
      </c>
      <c r="J72">
        <f>UIT!S72</f>
        <v>30</v>
      </c>
      <c r="K72">
        <f>UIT!U72</f>
        <v>0</v>
      </c>
      <c r="L72">
        <f>UIT!W72</f>
        <v>0</v>
      </c>
      <c r="M72">
        <f>UIT!Y72</f>
        <v>0</v>
      </c>
      <c r="T72" s="40">
        <f>(COUNT(Tabel13[[#This Row],[1]:[12]])-COUNTIF(Tabel13[[#This Row],[1]:[12]],30))/COUNT(Tabel13[[#This Row],[1]:[12]])</f>
        <v>0.83333333333333337</v>
      </c>
      <c r="U72" s="19">
        <f>(COUNTIF(Tabel13[[#This Row],[1]:[12]],0)+COUNTIF(Tabel13[[#This Row],[1]:[12]],-30))/COUNT(Tabel13[[#This Row],[1]:[12]])</f>
        <v>0.83333333333333337</v>
      </c>
      <c r="V72" s="19">
        <f>COUNTIF(Tabel13[[#This Row],[1]:[12]],60)/COUNT(Tabel13[[#This Row],[1]:[12]])</f>
        <v>0</v>
      </c>
      <c r="W72">
        <f>IN!A72</f>
        <v>2</v>
      </c>
    </row>
    <row r="73" spans="1:23" x14ac:dyDescent="0.3">
      <c r="A73" s="36">
        <f>UIT!A73</f>
        <v>70</v>
      </c>
      <c r="B73">
        <f>UIT!C73</f>
        <v>-30</v>
      </c>
      <c r="C73">
        <f>UIT!E73</f>
        <v>-30</v>
      </c>
      <c r="D73">
        <f>UIT!G73</f>
        <v>-30</v>
      </c>
      <c r="E73">
        <f>UIT!I73</f>
        <v>-30</v>
      </c>
      <c r="F73">
        <f>UIT!K73</f>
        <v>-30</v>
      </c>
      <c r="G73">
        <f>UIT!M73</f>
        <v>-30</v>
      </c>
      <c r="H73">
        <f>UIT!O73</f>
        <v>-30</v>
      </c>
      <c r="I73">
        <f>UIT!Q73</f>
        <v>30</v>
      </c>
      <c r="J73">
        <f>UIT!S73</f>
        <v>30</v>
      </c>
      <c r="K73">
        <f>UIT!U73</f>
        <v>-30</v>
      </c>
      <c r="L73">
        <f>UIT!W73</f>
        <v>-30</v>
      </c>
      <c r="M73">
        <f>UIT!Y73</f>
        <v>-30</v>
      </c>
      <c r="T73" s="40">
        <f>(COUNT(Tabel13[[#This Row],[1]:[12]])-COUNTIF(Tabel13[[#This Row],[1]:[12]],30))/COUNT(Tabel13[[#This Row],[1]:[12]])</f>
        <v>0.83333333333333337</v>
      </c>
      <c r="U73" s="19">
        <f>(COUNTIF(Tabel13[[#This Row],[1]:[12]],0)+COUNTIF(Tabel13[[#This Row],[1]:[12]],-30))/COUNT(Tabel13[[#This Row],[1]:[12]])</f>
        <v>0.83333333333333337</v>
      </c>
      <c r="V73" s="19">
        <f>COUNTIF(Tabel13[[#This Row],[1]:[12]],60)/COUNT(Tabel13[[#This Row],[1]:[12]])</f>
        <v>0</v>
      </c>
      <c r="W73">
        <f>IN!A73</f>
        <v>2</v>
      </c>
    </row>
    <row r="74" spans="1:23" x14ac:dyDescent="0.3">
      <c r="A74" s="36">
        <f>UIT!A74</f>
        <v>71</v>
      </c>
      <c r="B74">
        <f>UIT!C74</f>
        <v>30</v>
      </c>
      <c r="C74">
        <f>UIT!E74</f>
        <v>30</v>
      </c>
      <c r="D74">
        <f>UIT!G74</f>
        <v>30</v>
      </c>
      <c r="E74">
        <f>UIT!I74</f>
        <v>30</v>
      </c>
      <c r="F74">
        <f>UIT!K74</f>
        <v>30</v>
      </c>
      <c r="G74">
        <f>UIT!M74</f>
        <v>0</v>
      </c>
      <c r="H74">
        <f>UIT!O74</f>
        <v>30</v>
      </c>
      <c r="I74">
        <f>UIT!Q74</f>
        <v>0</v>
      </c>
      <c r="J74">
        <f>UIT!S74</f>
        <v>0</v>
      </c>
      <c r="K74">
        <f>UIT!U74</f>
        <v>30</v>
      </c>
      <c r="L74">
        <f>UIT!W74</f>
        <v>30</v>
      </c>
      <c r="M74">
        <f>UIT!Y74</f>
        <v>30</v>
      </c>
      <c r="T74" s="40">
        <f>(COUNT(Tabel13[[#This Row],[1]:[12]])-COUNTIF(Tabel13[[#This Row],[1]:[12]],30))/COUNT(Tabel13[[#This Row],[1]:[12]])</f>
        <v>0.25</v>
      </c>
      <c r="U74" s="19">
        <f>(COUNTIF(Tabel13[[#This Row],[1]:[12]],0)+COUNTIF(Tabel13[[#This Row],[1]:[12]],-30))/COUNT(Tabel13[[#This Row],[1]:[12]])</f>
        <v>0.25</v>
      </c>
      <c r="V74" s="19">
        <f>COUNTIF(Tabel13[[#This Row],[1]:[12]],60)/COUNT(Tabel13[[#This Row],[1]:[12]])</f>
        <v>0</v>
      </c>
      <c r="W74">
        <f>IN!A74</f>
        <v>2</v>
      </c>
    </row>
    <row r="75" spans="1:23" x14ac:dyDescent="0.3">
      <c r="A75" s="36">
        <f>UIT!A75</f>
        <v>72</v>
      </c>
      <c r="B75">
        <f>UIT!C75</f>
        <v>0</v>
      </c>
      <c r="C75">
        <f>UIT!E75</f>
        <v>30</v>
      </c>
      <c r="D75">
        <f>UIT!G75</f>
        <v>0</v>
      </c>
      <c r="E75">
        <f>UIT!I75</f>
        <v>0</v>
      </c>
      <c r="F75">
        <f>UIT!K75</f>
        <v>0</v>
      </c>
      <c r="G75">
        <f>UIT!M75</f>
        <v>0</v>
      </c>
      <c r="H75">
        <f>UIT!O75</f>
        <v>0</v>
      </c>
      <c r="I75">
        <f>UIT!Q75</f>
        <v>0</v>
      </c>
      <c r="J75">
        <f>UIT!S75</f>
        <v>0</v>
      </c>
      <c r="K75">
        <f>UIT!U75</f>
        <v>0</v>
      </c>
      <c r="L75">
        <f>UIT!W75</f>
        <v>0</v>
      </c>
      <c r="M75">
        <f>UIT!Y75</f>
        <v>0</v>
      </c>
      <c r="T75" s="40">
        <f>(COUNT(Tabel13[[#This Row],[1]:[12]])-COUNTIF(Tabel13[[#This Row],[1]:[12]],30))/COUNT(Tabel13[[#This Row],[1]:[12]])</f>
        <v>0.91666666666666663</v>
      </c>
      <c r="U75" s="19">
        <f>(COUNTIF(Tabel13[[#This Row],[1]:[12]],0)+COUNTIF(Tabel13[[#This Row],[1]:[12]],-30))/COUNT(Tabel13[[#This Row],[1]:[12]])</f>
        <v>0.91666666666666663</v>
      </c>
      <c r="V75" s="19">
        <f>COUNTIF(Tabel13[[#This Row],[1]:[12]],60)/COUNT(Tabel13[[#This Row],[1]:[12]])</f>
        <v>0</v>
      </c>
      <c r="W75">
        <f>IN!A75</f>
        <v>2</v>
      </c>
    </row>
    <row r="76" spans="1:23" x14ac:dyDescent="0.3">
      <c r="A76" s="36">
        <f>UIT!A76</f>
        <v>73</v>
      </c>
      <c r="B76">
        <f>UIT!C76</f>
        <v>0</v>
      </c>
      <c r="C76">
        <f>UIT!E76</f>
        <v>0</v>
      </c>
      <c r="D76">
        <f>UIT!G76</f>
        <v>0</v>
      </c>
      <c r="E76">
        <f>UIT!I76</f>
        <v>0</v>
      </c>
      <c r="F76">
        <f>UIT!K76</f>
        <v>0</v>
      </c>
      <c r="G76">
        <f>UIT!M76</f>
        <v>0</v>
      </c>
      <c r="H76">
        <f>UIT!O76</f>
        <v>0</v>
      </c>
      <c r="I76">
        <f>UIT!Q76</f>
        <v>30</v>
      </c>
      <c r="J76">
        <f>UIT!S76</f>
        <v>0</v>
      </c>
      <c r="K76">
        <f>UIT!U76</f>
        <v>0</v>
      </c>
      <c r="L76">
        <f>UIT!W76</f>
        <v>0</v>
      </c>
      <c r="M76">
        <f>UIT!Y76</f>
        <v>0</v>
      </c>
      <c r="T76" s="40">
        <f>(COUNT(Tabel13[[#This Row],[1]:[12]])-COUNTIF(Tabel13[[#This Row],[1]:[12]],30))/COUNT(Tabel13[[#This Row],[1]:[12]])</f>
        <v>0.91666666666666663</v>
      </c>
      <c r="U76" s="19">
        <f>(COUNTIF(Tabel13[[#This Row],[1]:[12]],0)+COUNTIF(Tabel13[[#This Row],[1]:[12]],-30))/COUNT(Tabel13[[#This Row],[1]:[12]])</f>
        <v>0.91666666666666663</v>
      </c>
      <c r="V76" s="19">
        <f>COUNTIF(Tabel13[[#This Row],[1]:[12]],60)/COUNT(Tabel13[[#This Row],[1]:[12]])</f>
        <v>0</v>
      </c>
      <c r="W76">
        <f>IN!A76</f>
        <v>2</v>
      </c>
    </row>
    <row r="77" spans="1:23" x14ac:dyDescent="0.3">
      <c r="A77" s="36">
        <f>UIT!A77</f>
        <v>74</v>
      </c>
      <c r="B77">
        <f>UIT!C77</f>
        <v>0</v>
      </c>
      <c r="C77">
        <f>UIT!E77</f>
        <v>0</v>
      </c>
      <c r="D77">
        <f>UIT!G77</f>
        <v>0</v>
      </c>
      <c r="E77">
        <f>UIT!I77</f>
        <v>0</v>
      </c>
      <c r="F77">
        <f>UIT!K77</f>
        <v>0</v>
      </c>
      <c r="G77">
        <f>UIT!M77</f>
        <v>0</v>
      </c>
      <c r="H77">
        <f>UIT!O77</f>
        <v>0</v>
      </c>
      <c r="I77">
        <f>UIT!Q77</f>
        <v>0</v>
      </c>
      <c r="J77">
        <f>UIT!S77</f>
        <v>0</v>
      </c>
      <c r="K77">
        <f>UIT!U77</f>
        <v>0</v>
      </c>
      <c r="L77">
        <f>UIT!W77</f>
        <v>0</v>
      </c>
      <c r="M77">
        <f>UIT!Y77</f>
        <v>0</v>
      </c>
      <c r="T77" s="40">
        <f>(COUNT(Tabel13[[#This Row],[1]:[12]])-COUNTIF(Tabel13[[#This Row],[1]:[12]],30))/COUNT(Tabel13[[#This Row],[1]:[12]])</f>
        <v>1</v>
      </c>
      <c r="U77" s="19">
        <f>(COUNTIF(Tabel13[[#This Row],[1]:[12]],0)+COUNTIF(Tabel13[[#This Row],[1]:[12]],-30))/COUNT(Tabel13[[#This Row],[1]:[12]])</f>
        <v>1</v>
      </c>
      <c r="V77" s="19">
        <f>COUNTIF(Tabel13[[#This Row],[1]:[12]],60)/COUNT(Tabel13[[#This Row],[1]:[12]])</f>
        <v>0</v>
      </c>
      <c r="W77">
        <f>IN!A77</f>
        <v>2</v>
      </c>
    </row>
    <row r="78" spans="1:23" x14ac:dyDescent="0.3">
      <c r="A78" s="36">
        <f>UIT!A78</f>
        <v>75</v>
      </c>
      <c r="B78">
        <f>UIT!C78</f>
        <v>0</v>
      </c>
      <c r="C78">
        <f>UIT!E78</f>
        <v>0</v>
      </c>
      <c r="D78">
        <f>UIT!G78</f>
        <v>0</v>
      </c>
      <c r="E78">
        <f>UIT!I78</f>
        <v>30</v>
      </c>
      <c r="F78">
        <f>UIT!K78</f>
        <v>0</v>
      </c>
      <c r="G78">
        <f>UIT!M78</f>
        <v>0</v>
      </c>
      <c r="H78">
        <f>UIT!O78</f>
        <v>30</v>
      </c>
      <c r="I78">
        <f>UIT!Q78</f>
        <v>0</v>
      </c>
      <c r="J78">
        <f>UIT!S78</f>
        <v>0</v>
      </c>
      <c r="K78">
        <f>UIT!U78</f>
        <v>30</v>
      </c>
      <c r="L78">
        <f>UIT!W78</f>
        <v>30</v>
      </c>
      <c r="M78">
        <f>UIT!Y78</f>
        <v>0</v>
      </c>
      <c r="T78" s="40">
        <f>(COUNT(Tabel13[[#This Row],[1]:[12]])-COUNTIF(Tabel13[[#This Row],[1]:[12]],30))/COUNT(Tabel13[[#This Row],[1]:[12]])</f>
        <v>0.66666666666666663</v>
      </c>
      <c r="U78" s="19">
        <f>(COUNTIF(Tabel13[[#This Row],[1]:[12]],0)+COUNTIF(Tabel13[[#This Row],[1]:[12]],-30))/COUNT(Tabel13[[#This Row],[1]:[12]])</f>
        <v>0.66666666666666663</v>
      </c>
      <c r="V78" s="19">
        <f>COUNTIF(Tabel13[[#This Row],[1]:[12]],60)/COUNT(Tabel13[[#This Row],[1]:[12]])</f>
        <v>0</v>
      </c>
      <c r="W78">
        <f>IN!A78</f>
        <v>2</v>
      </c>
    </row>
    <row r="79" spans="1:23" x14ac:dyDescent="0.3">
      <c r="A79" s="36">
        <f>UIT!A79</f>
        <v>76</v>
      </c>
      <c r="B79">
        <f>UIT!C79</f>
        <v>30</v>
      </c>
      <c r="C79">
        <f>UIT!E79</f>
        <v>30</v>
      </c>
      <c r="D79">
        <f>UIT!G79</f>
        <v>0</v>
      </c>
      <c r="E79">
        <f>UIT!I79</f>
        <v>30</v>
      </c>
      <c r="F79">
        <f>UIT!K79</f>
        <v>30</v>
      </c>
      <c r="G79">
        <f>UIT!M79</f>
        <v>30</v>
      </c>
      <c r="H79">
        <f>UIT!O79</f>
        <v>30</v>
      </c>
      <c r="I79">
        <f>UIT!Q79</f>
        <v>30</v>
      </c>
      <c r="J79">
        <f>UIT!S79</f>
        <v>30</v>
      </c>
      <c r="K79">
        <f>UIT!U79</f>
        <v>30</v>
      </c>
      <c r="L79">
        <f>UIT!W79</f>
        <v>30</v>
      </c>
      <c r="M79">
        <f>UIT!Y79</f>
        <v>30</v>
      </c>
      <c r="T79" s="40">
        <f>(COUNT(Tabel13[[#This Row],[1]:[12]])-COUNTIF(Tabel13[[#This Row],[1]:[12]],30))/COUNT(Tabel13[[#This Row],[1]:[12]])</f>
        <v>8.3333333333333329E-2</v>
      </c>
      <c r="U79" s="19">
        <f>(COUNTIF(Tabel13[[#This Row],[1]:[12]],0)+COUNTIF(Tabel13[[#This Row],[1]:[12]],-30))/COUNT(Tabel13[[#This Row],[1]:[12]])</f>
        <v>8.3333333333333329E-2</v>
      </c>
      <c r="V79" s="19">
        <f>COUNTIF(Tabel13[[#This Row],[1]:[12]],60)/COUNT(Tabel13[[#This Row],[1]:[12]])</f>
        <v>0</v>
      </c>
      <c r="W79">
        <f>IN!A79</f>
        <v>2</v>
      </c>
    </row>
    <row r="80" spans="1:23" x14ac:dyDescent="0.3">
      <c r="A80" s="36">
        <f>UIT!A80</f>
        <v>77</v>
      </c>
      <c r="B80">
        <f>UIT!C80</f>
        <v>30</v>
      </c>
      <c r="C80">
        <f>UIT!E80</f>
        <v>30</v>
      </c>
      <c r="D80">
        <f>UIT!G80</f>
        <v>0</v>
      </c>
      <c r="E80">
        <f>UIT!I80</f>
        <v>0</v>
      </c>
      <c r="F80">
        <f>UIT!K80</f>
        <v>0</v>
      </c>
      <c r="G80">
        <f>UIT!M80</f>
        <v>0</v>
      </c>
      <c r="H80">
        <f>UIT!O80</f>
        <v>0</v>
      </c>
      <c r="I80">
        <f>UIT!Q80</f>
        <v>30</v>
      </c>
      <c r="J80">
        <f>UIT!S80</f>
        <v>0</v>
      </c>
      <c r="K80">
        <f>UIT!U80</f>
        <v>0</v>
      </c>
      <c r="L80">
        <f>UIT!W80</f>
        <v>30</v>
      </c>
      <c r="M80">
        <f>UIT!Y80</f>
        <v>60</v>
      </c>
      <c r="T80" s="40">
        <f>(COUNT(Tabel13[[#This Row],[1]:[12]])-COUNTIF(Tabel13[[#This Row],[1]:[12]],30))/COUNT(Tabel13[[#This Row],[1]:[12]])</f>
        <v>0.66666666666666663</v>
      </c>
      <c r="U80" s="19">
        <f>(COUNTIF(Tabel13[[#This Row],[1]:[12]],0)+COUNTIF(Tabel13[[#This Row],[1]:[12]],-30))/COUNT(Tabel13[[#This Row],[1]:[12]])</f>
        <v>0.58333333333333337</v>
      </c>
      <c r="V80" s="19">
        <f>COUNTIF(Tabel13[[#This Row],[1]:[12]],60)/COUNT(Tabel13[[#This Row],[1]:[12]])</f>
        <v>8.3333333333333329E-2</v>
      </c>
      <c r="W80">
        <f>IN!A80</f>
        <v>3</v>
      </c>
    </row>
    <row r="81" spans="1:23" x14ac:dyDescent="0.3">
      <c r="A81" s="36">
        <f>UIT!A81</f>
        <v>78</v>
      </c>
      <c r="B81">
        <f>UIT!C81</f>
        <v>30</v>
      </c>
      <c r="C81">
        <f>UIT!E81</f>
        <v>30</v>
      </c>
      <c r="D81">
        <f>UIT!G81</f>
        <v>30</v>
      </c>
      <c r="E81">
        <f>UIT!I81</f>
        <v>30</v>
      </c>
      <c r="F81">
        <f>UIT!K81</f>
        <v>-30</v>
      </c>
      <c r="G81">
        <f>UIT!M81</f>
        <v>30</v>
      </c>
      <c r="H81">
        <f>UIT!O81</f>
        <v>-30</v>
      </c>
      <c r="I81">
        <f>UIT!Q81</f>
        <v>30</v>
      </c>
      <c r="J81">
        <f>UIT!S81</f>
        <v>-30</v>
      </c>
      <c r="K81">
        <f>UIT!U81</f>
        <v>-30</v>
      </c>
      <c r="L81">
        <f>UIT!W81</f>
        <v>30</v>
      </c>
      <c r="M81">
        <f>UIT!Y81</f>
        <v>-30</v>
      </c>
      <c r="T81" s="40">
        <f>(COUNT(Tabel13[[#This Row],[1]:[12]])-COUNTIF(Tabel13[[#This Row],[1]:[12]],30))/COUNT(Tabel13[[#This Row],[1]:[12]])</f>
        <v>0.41666666666666669</v>
      </c>
      <c r="U81" s="19">
        <f>(COUNTIF(Tabel13[[#This Row],[1]:[12]],0)+COUNTIF(Tabel13[[#This Row],[1]:[12]],-30))/COUNT(Tabel13[[#This Row],[1]:[12]])</f>
        <v>0.41666666666666669</v>
      </c>
      <c r="V81" s="19">
        <f>COUNTIF(Tabel13[[#This Row],[1]:[12]],60)/COUNT(Tabel13[[#This Row],[1]:[12]])</f>
        <v>0</v>
      </c>
      <c r="W81">
        <f>IN!A81</f>
        <v>3</v>
      </c>
    </row>
    <row r="82" spans="1:23" x14ac:dyDescent="0.3">
      <c r="A82" s="36">
        <f>UIT!A82</f>
        <v>79</v>
      </c>
      <c r="B82">
        <f>UIT!C82</f>
        <v>0</v>
      </c>
      <c r="C82">
        <f>UIT!E82</f>
        <v>30</v>
      </c>
      <c r="D82">
        <f>UIT!G82</f>
        <v>0</v>
      </c>
      <c r="E82">
        <f>UIT!I82</f>
        <v>0</v>
      </c>
      <c r="F82">
        <f>UIT!K82</f>
        <v>0</v>
      </c>
      <c r="G82">
        <f>UIT!M82</f>
        <v>0</v>
      </c>
      <c r="H82">
        <f>UIT!O82</f>
        <v>0</v>
      </c>
      <c r="I82">
        <f>UIT!Q82</f>
        <v>0</v>
      </c>
      <c r="J82">
        <f>UIT!S82</f>
        <v>0</v>
      </c>
      <c r="K82">
        <f>UIT!U82</f>
        <v>0</v>
      </c>
      <c r="L82">
        <f>UIT!W82</f>
        <v>0</v>
      </c>
      <c r="M82">
        <f>UIT!Y82</f>
        <v>0</v>
      </c>
      <c r="T82" s="40">
        <f>(COUNT(Tabel13[[#This Row],[1]:[12]])-COUNTIF(Tabel13[[#This Row],[1]:[12]],30))/COUNT(Tabel13[[#This Row],[1]:[12]])</f>
        <v>0.91666666666666663</v>
      </c>
      <c r="U82" s="19">
        <f>(COUNTIF(Tabel13[[#This Row],[1]:[12]],0)+COUNTIF(Tabel13[[#This Row],[1]:[12]],-30))/COUNT(Tabel13[[#This Row],[1]:[12]])</f>
        <v>0.91666666666666663</v>
      </c>
      <c r="V82" s="19">
        <f>COUNTIF(Tabel13[[#This Row],[1]:[12]],60)/COUNT(Tabel13[[#This Row],[1]:[12]])</f>
        <v>0</v>
      </c>
      <c r="W82">
        <f>IN!A82</f>
        <v>3</v>
      </c>
    </row>
    <row r="83" spans="1:23" x14ac:dyDescent="0.3">
      <c r="A83" s="36">
        <f>UIT!A83</f>
        <v>80</v>
      </c>
      <c r="B83">
        <f>UIT!C83</f>
        <v>30</v>
      </c>
      <c r="C83">
        <f>UIT!E83</f>
        <v>-30</v>
      </c>
      <c r="D83">
        <f>UIT!G83</f>
        <v>30</v>
      </c>
      <c r="E83">
        <f>UIT!I83</f>
        <v>-30</v>
      </c>
      <c r="F83">
        <f>UIT!K83</f>
        <v>30</v>
      </c>
      <c r="G83">
        <f>UIT!M83</f>
        <v>-30</v>
      </c>
      <c r="H83">
        <f>UIT!O83</f>
        <v>-30</v>
      </c>
      <c r="I83">
        <f>UIT!Q83</f>
        <v>-30</v>
      </c>
      <c r="J83">
        <f>UIT!S83</f>
        <v>30</v>
      </c>
      <c r="K83">
        <f>UIT!U83</f>
        <v>-30</v>
      </c>
      <c r="L83">
        <f>UIT!W83</f>
        <v>30</v>
      </c>
      <c r="M83">
        <f>UIT!Y83</f>
        <v>30</v>
      </c>
      <c r="T83" s="40">
        <f>(COUNT(Tabel13[[#This Row],[1]:[12]])-COUNTIF(Tabel13[[#This Row],[1]:[12]],30))/COUNT(Tabel13[[#This Row],[1]:[12]])</f>
        <v>0.5</v>
      </c>
      <c r="U83" s="19">
        <f>(COUNTIF(Tabel13[[#This Row],[1]:[12]],0)+COUNTIF(Tabel13[[#This Row],[1]:[12]],-30))/COUNT(Tabel13[[#This Row],[1]:[12]])</f>
        <v>0.5</v>
      </c>
      <c r="V83" s="19">
        <f>COUNTIF(Tabel13[[#This Row],[1]:[12]],60)/COUNT(Tabel13[[#This Row],[1]:[12]])</f>
        <v>0</v>
      </c>
      <c r="W83">
        <f>IN!A83</f>
        <v>3</v>
      </c>
    </row>
    <row r="84" spans="1:23" x14ac:dyDescent="0.3">
      <c r="A84" s="36">
        <f>UIT!A84</f>
        <v>81</v>
      </c>
      <c r="B84">
        <f>UIT!C84</f>
        <v>30</v>
      </c>
      <c r="C84">
        <f>UIT!E84</f>
        <v>30</v>
      </c>
      <c r="D84">
        <f>UIT!G84</f>
        <v>30</v>
      </c>
      <c r="E84">
        <f>UIT!I84</f>
        <v>30</v>
      </c>
      <c r="F84">
        <f>UIT!K84</f>
        <v>30</v>
      </c>
      <c r="G84">
        <f>UIT!M84</f>
        <v>0</v>
      </c>
      <c r="H84">
        <f>UIT!O84</f>
        <v>0</v>
      </c>
      <c r="I84">
        <f>UIT!Q84</f>
        <v>0</v>
      </c>
      <c r="J84">
        <f>UIT!S84</f>
        <v>0</v>
      </c>
      <c r="K84">
        <f>UIT!U84</f>
        <v>0</v>
      </c>
      <c r="L84">
        <f>UIT!W84</f>
        <v>30</v>
      </c>
      <c r="M84">
        <f>UIT!Y84</f>
        <v>30</v>
      </c>
      <c r="T84" s="40">
        <f>(COUNT(Tabel13[[#This Row],[1]:[12]])-COUNTIF(Tabel13[[#This Row],[1]:[12]],30))/COUNT(Tabel13[[#This Row],[1]:[12]])</f>
        <v>0.41666666666666669</v>
      </c>
      <c r="U84" s="19">
        <f>(COUNTIF(Tabel13[[#This Row],[1]:[12]],0)+COUNTIF(Tabel13[[#This Row],[1]:[12]],-30))/COUNT(Tabel13[[#This Row],[1]:[12]])</f>
        <v>0.41666666666666669</v>
      </c>
      <c r="V84" s="19">
        <f>COUNTIF(Tabel13[[#This Row],[1]:[12]],60)/COUNT(Tabel13[[#This Row],[1]:[12]])</f>
        <v>0</v>
      </c>
      <c r="W84">
        <f>IN!A84</f>
        <v>3</v>
      </c>
    </row>
    <row r="85" spans="1:23" x14ac:dyDescent="0.3">
      <c r="A85" s="36">
        <f>UIT!A85</f>
        <v>82</v>
      </c>
      <c r="B85">
        <f>UIT!C85</f>
        <v>30</v>
      </c>
      <c r="C85">
        <f>UIT!E85</f>
        <v>30</v>
      </c>
      <c r="D85">
        <f>UIT!G85</f>
        <v>30</v>
      </c>
      <c r="E85">
        <f>UIT!I85</f>
        <v>30</v>
      </c>
      <c r="F85">
        <f>UIT!K85</f>
        <v>30</v>
      </c>
      <c r="G85">
        <f>UIT!M85</f>
        <v>-30</v>
      </c>
      <c r="H85">
        <f>UIT!O85</f>
        <v>-30</v>
      </c>
      <c r="I85">
        <f>UIT!Q85</f>
        <v>30</v>
      </c>
      <c r="J85">
        <f>UIT!S85</f>
        <v>60</v>
      </c>
      <c r="K85">
        <f>UIT!U85</f>
        <v>60</v>
      </c>
      <c r="L85">
        <f>UIT!W85</f>
        <v>30</v>
      </c>
      <c r="M85">
        <f>UIT!Y85</f>
        <v>30</v>
      </c>
      <c r="T85" s="40">
        <f>(COUNT(Tabel13[[#This Row],[1]:[12]])-COUNTIF(Tabel13[[#This Row],[1]:[12]],30))/COUNT(Tabel13[[#This Row],[1]:[12]])</f>
        <v>0.33333333333333331</v>
      </c>
      <c r="U85" s="19">
        <f>(COUNTIF(Tabel13[[#This Row],[1]:[12]],0)+COUNTIF(Tabel13[[#This Row],[1]:[12]],-30))/COUNT(Tabel13[[#This Row],[1]:[12]])</f>
        <v>0.16666666666666666</v>
      </c>
      <c r="V85" s="19">
        <f>COUNTIF(Tabel13[[#This Row],[1]:[12]],60)/COUNT(Tabel13[[#This Row],[1]:[12]])</f>
        <v>0.16666666666666666</v>
      </c>
      <c r="W85">
        <f>IN!A85</f>
        <v>3</v>
      </c>
    </row>
    <row r="86" spans="1:23" x14ac:dyDescent="0.3">
      <c r="A86" s="36">
        <f>UIT!A86</f>
        <v>83</v>
      </c>
      <c r="B86">
        <f>UIT!C86</f>
        <v>30</v>
      </c>
      <c r="C86">
        <f>UIT!E86</f>
        <v>30</v>
      </c>
      <c r="D86">
        <f>UIT!G86</f>
        <v>30</v>
      </c>
      <c r="E86">
        <f>UIT!I86</f>
        <v>30</v>
      </c>
      <c r="F86">
        <f>UIT!K86</f>
        <v>30</v>
      </c>
      <c r="G86">
        <f>UIT!M86</f>
        <v>60</v>
      </c>
      <c r="H86">
        <f>UIT!O86</f>
        <v>0</v>
      </c>
      <c r="I86">
        <f>UIT!Q86</f>
        <v>0</v>
      </c>
      <c r="J86">
        <f>UIT!S86</f>
        <v>0</v>
      </c>
      <c r="K86">
        <f>UIT!U86</f>
        <v>0</v>
      </c>
      <c r="L86">
        <f>UIT!W86</f>
        <v>30</v>
      </c>
      <c r="M86">
        <f>UIT!Y86</f>
        <v>30</v>
      </c>
      <c r="T86" s="40">
        <f>(COUNT(Tabel13[[#This Row],[1]:[12]])-COUNTIF(Tabel13[[#This Row],[1]:[12]],30))/COUNT(Tabel13[[#This Row],[1]:[12]])</f>
        <v>0.41666666666666669</v>
      </c>
      <c r="U86" s="19">
        <f>(COUNTIF(Tabel13[[#This Row],[1]:[12]],0)+COUNTIF(Tabel13[[#This Row],[1]:[12]],-30))/COUNT(Tabel13[[#This Row],[1]:[12]])</f>
        <v>0.33333333333333331</v>
      </c>
      <c r="V86" s="19">
        <f>COUNTIF(Tabel13[[#This Row],[1]:[12]],60)/COUNT(Tabel13[[#This Row],[1]:[12]])</f>
        <v>8.3333333333333329E-2</v>
      </c>
      <c r="W86">
        <f>IN!A86</f>
        <v>3</v>
      </c>
    </row>
    <row r="87" spans="1:23" x14ac:dyDescent="0.3">
      <c r="A87" s="36">
        <f>UIT!A87</f>
        <v>84</v>
      </c>
      <c r="B87">
        <f>UIT!C87</f>
        <v>30</v>
      </c>
      <c r="C87">
        <f>UIT!E87</f>
        <v>30</v>
      </c>
      <c r="D87">
        <f>UIT!G87</f>
        <v>30</v>
      </c>
      <c r="E87">
        <f>UIT!I87</f>
        <v>30</v>
      </c>
      <c r="F87">
        <f>UIT!K87</f>
        <v>30</v>
      </c>
      <c r="G87">
        <f>UIT!M87</f>
        <v>-30</v>
      </c>
      <c r="H87">
        <f>UIT!O87</f>
        <v>60</v>
      </c>
      <c r="I87">
        <f>UIT!Q87</f>
        <v>-30</v>
      </c>
      <c r="J87">
        <f>UIT!S87</f>
        <v>60</v>
      </c>
      <c r="K87">
        <f>UIT!U87</f>
        <v>30</v>
      </c>
      <c r="L87">
        <f>UIT!W87</f>
        <v>30</v>
      </c>
      <c r="M87">
        <f>UIT!Y87</f>
        <v>30</v>
      </c>
      <c r="T87" s="40">
        <f>(COUNT(Tabel13[[#This Row],[1]:[12]])-COUNTIF(Tabel13[[#This Row],[1]:[12]],30))/COUNT(Tabel13[[#This Row],[1]:[12]])</f>
        <v>0.33333333333333331</v>
      </c>
      <c r="U87" s="19">
        <f>(COUNTIF(Tabel13[[#This Row],[1]:[12]],0)+COUNTIF(Tabel13[[#This Row],[1]:[12]],-30))/COUNT(Tabel13[[#This Row],[1]:[12]])</f>
        <v>0.16666666666666666</v>
      </c>
      <c r="V87" s="19">
        <f>COUNTIF(Tabel13[[#This Row],[1]:[12]],60)/COUNT(Tabel13[[#This Row],[1]:[12]])</f>
        <v>0.16666666666666666</v>
      </c>
      <c r="W87">
        <f>IN!A87</f>
        <v>3</v>
      </c>
    </row>
    <row r="88" spans="1:23" x14ac:dyDescent="0.3">
      <c r="A88" s="36">
        <f>UIT!A88</f>
        <v>85</v>
      </c>
      <c r="B88">
        <f>UIT!C88</f>
        <v>30</v>
      </c>
      <c r="C88">
        <f>UIT!E88</f>
        <v>30</v>
      </c>
      <c r="D88">
        <f>UIT!G88</f>
        <v>30</v>
      </c>
      <c r="E88">
        <f>UIT!I88</f>
        <v>30</v>
      </c>
      <c r="F88">
        <f>UIT!K88</f>
        <v>30</v>
      </c>
      <c r="G88">
        <f>UIT!M88</f>
        <v>0</v>
      </c>
      <c r="H88">
        <f>UIT!O88</f>
        <v>0</v>
      </c>
      <c r="I88">
        <f>UIT!Q88</f>
        <v>0</v>
      </c>
      <c r="J88">
        <f>UIT!S88</f>
        <v>0</v>
      </c>
      <c r="K88">
        <f>UIT!U88</f>
        <v>0</v>
      </c>
      <c r="L88">
        <f>UIT!W88</f>
        <v>30</v>
      </c>
      <c r="M88">
        <f>UIT!Y88</f>
        <v>30</v>
      </c>
      <c r="T88" s="40">
        <f>(COUNT(Tabel13[[#This Row],[1]:[12]])-COUNTIF(Tabel13[[#This Row],[1]:[12]],30))/COUNT(Tabel13[[#This Row],[1]:[12]])</f>
        <v>0.41666666666666669</v>
      </c>
      <c r="U88" s="19">
        <f>(COUNTIF(Tabel13[[#This Row],[1]:[12]],0)+COUNTIF(Tabel13[[#This Row],[1]:[12]],-30))/COUNT(Tabel13[[#This Row],[1]:[12]])</f>
        <v>0.41666666666666669</v>
      </c>
      <c r="V88" s="19">
        <f>COUNTIF(Tabel13[[#This Row],[1]:[12]],60)/COUNT(Tabel13[[#This Row],[1]:[12]])</f>
        <v>0</v>
      </c>
      <c r="W88">
        <f>IN!A88</f>
        <v>3</v>
      </c>
    </row>
    <row r="89" spans="1:23" x14ac:dyDescent="0.3">
      <c r="A89" s="36">
        <f>UIT!A89</f>
        <v>86</v>
      </c>
      <c r="B89">
        <f>UIT!C89</f>
        <v>30</v>
      </c>
      <c r="C89">
        <f>UIT!E89</f>
        <v>30</v>
      </c>
      <c r="D89">
        <f>UIT!G89</f>
        <v>30</v>
      </c>
      <c r="E89">
        <f>UIT!I89</f>
        <v>30</v>
      </c>
      <c r="F89">
        <f>UIT!K89</f>
        <v>30</v>
      </c>
      <c r="G89">
        <f>UIT!M89</f>
        <v>0</v>
      </c>
      <c r="H89">
        <f>UIT!O89</f>
        <v>30</v>
      </c>
      <c r="I89">
        <f>UIT!Q89</f>
        <v>30</v>
      </c>
      <c r="J89">
        <f>UIT!S89</f>
        <v>0</v>
      </c>
      <c r="K89">
        <f>UIT!U89</f>
        <v>0</v>
      </c>
      <c r="L89">
        <f>UIT!W89</f>
        <v>30</v>
      </c>
      <c r="M89">
        <f>UIT!Y89</f>
        <v>30</v>
      </c>
      <c r="T89" s="40">
        <f>(COUNT(Tabel13[[#This Row],[1]:[12]])-COUNTIF(Tabel13[[#This Row],[1]:[12]],30))/COUNT(Tabel13[[#This Row],[1]:[12]])</f>
        <v>0.25</v>
      </c>
      <c r="U89" s="19">
        <f>(COUNTIF(Tabel13[[#This Row],[1]:[12]],0)+COUNTIF(Tabel13[[#This Row],[1]:[12]],-30))/COUNT(Tabel13[[#This Row],[1]:[12]])</f>
        <v>0.25</v>
      </c>
      <c r="V89" s="19">
        <f>COUNTIF(Tabel13[[#This Row],[1]:[12]],60)/COUNT(Tabel13[[#This Row],[1]:[12]])</f>
        <v>0</v>
      </c>
      <c r="W89">
        <f>IN!A89</f>
        <v>3</v>
      </c>
    </row>
    <row r="90" spans="1:23" x14ac:dyDescent="0.3">
      <c r="A90" s="36">
        <f>UIT!A90</f>
        <v>87</v>
      </c>
      <c r="B90">
        <f>UIT!C90</f>
        <v>0</v>
      </c>
      <c r="C90">
        <f>UIT!E90</f>
        <v>0</v>
      </c>
      <c r="D90">
        <f>UIT!G90</f>
        <v>30</v>
      </c>
      <c r="E90">
        <f>UIT!I90</f>
        <v>0</v>
      </c>
      <c r="F90">
        <f>UIT!K90</f>
        <v>0</v>
      </c>
      <c r="G90">
        <f>UIT!M90</f>
        <v>0</v>
      </c>
      <c r="H90">
        <f>UIT!O90</f>
        <v>0</v>
      </c>
      <c r="I90">
        <f>UIT!Q90</f>
        <v>0</v>
      </c>
      <c r="J90">
        <f>UIT!S90</f>
        <v>0</v>
      </c>
      <c r="K90">
        <f>UIT!U90</f>
        <v>0</v>
      </c>
      <c r="L90">
        <f>UIT!W90</f>
        <v>30</v>
      </c>
      <c r="M90">
        <f>UIT!Y90</f>
        <v>0</v>
      </c>
      <c r="T90" s="40">
        <f>(COUNT(Tabel13[[#This Row],[1]:[12]])-COUNTIF(Tabel13[[#This Row],[1]:[12]],30))/COUNT(Tabel13[[#This Row],[1]:[12]])</f>
        <v>0.83333333333333337</v>
      </c>
      <c r="U90" s="19">
        <f>(COUNTIF(Tabel13[[#This Row],[1]:[12]],0)+COUNTIF(Tabel13[[#This Row],[1]:[12]],-30))/COUNT(Tabel13[[#This Row],[1]:[12]])</f>
        <v>0.83333333333333337</v>
      </c>
      <c r="V90" s="19">
        <f>COUNTIF(Tabel13[[#This Row],[1]:[12]],60)/COUNT(Tabel13[[#This Row],[1]:[12]])</f>
        <v>0</v>
      </c>
      <c r="W90">
        <f>IN!A90</f>
        <v>3</v>
      </c>
    </row>
    <row r="91" spans="1:23" x14ac:dyDescent="0.3">
      <c r="A91" s="36">
        <f>UIT!A91</f>
        <v>88</v>
      </c>
      <c r="B91">
        <f>UIT!C91</f>
        <v>30</v>
      </c>
      <c r="C91">
        <f>UIT!E91</f>
        <v>30</v>
      </c>
      <c r="D91">
        <f>UIT!G91</f>
        <v>30</v>
      </c>
      <c r="E91">
        <f>UIT!I91</f>
        <v>30</v>
      </c>
      <c r="F91">
        <f>UIT!K91</f>
        <v>30</v>
      </c>
      <c r="G91">
        <f>UIT!M91</f>
        <v>30</v>
      </c>
      <c r="H91">
        <f>UIT!O91</f>
        <v>30</v>
      </c>
      <c r="I91">
        <f>UIT!Q91</f>
        <v>30</v>
      </c>
      <c r="J91">
        <f>UIT!S91</f>
        <v>30</v>
      </c>
      <c r="K91">
        <f>UIT!U91</f>
        <v>30</v>
      </c>
      <c r="L91">
        <f>UIT!W91</f>
        <v>30</v>
      </c>
      <c r="M91">
        <f>UIT!Y91</f>
        <v>30</v>
      </c>
      <c r="T91" s="40">
        <f>(COUNT(Tabel13[[#This Row],[1]:[12]])-COUNTIF(Tabel13[[#This Row],[1]:[12]],30))/COUNT(Tabel13[[#This Row],[1]:[12]])</f>
        <v>0</v>
      </c>
      <c r="U91" s="19">
        <f>(COUNTIF(Tabel13[[#This Row],[1]:[12]],0)+COUNTIF(Tabel13[[#This Row],[1]:[12]],-30))/COUNT(Tabel13[[#This Row],[1]:[12]])</f>
        <v>0</v>
      </c>
      <c r="V91" s="19">
        <f>COUNTIF(Tabel13[[#This Row],[1]:[12]],60)/COUNT(Tabel13[[#This Row],[1]:[12]])</f>
        <v>0</v>
      </c>
      <c r="W91">
        <f>IN!A91</f>
        <v>3</v>
      </c>
    </row>
    <row r="92" spans="1:23" x14ac:dyDescent="0.3">
      <c r="A92" s="36">
        <f>UIT!A92</f>
        <v>89</v>
      </c>
      <c r="B92">
        <f>UIT!C92</f>
        <v>0</v>
      </c>
      <c r="C92">
        <f>UIT!E92</f>
        <v>30</v>
      </c>
      <c r="D92">
        <f>UIT!G92</f>
        <v>0</v>
      </c>
      <c r="E92">
        <f>UIT!I92</f>
        <v>0</v>
      </c>
      <c r="F92">
        <f>UIT!K92</f>
        <v>0</v>
      </c>
      <c r="G92">
        <f>UIT!M92</f>
        <v>0</v>
      </c>
      <c r="H92">
        <f>UIT!O92</f>
        <v>0</v>
      </c>
      <c r="I92">
        <f>UIT!Q92</f>
        <v>0</v>
      </c>
      <c r="J92">
        <f>UIT!S92</f>
        <v>0</v>
      </c>
      <c r="K92">
        <f>UIT!U92</f>
        <v>0</v>
      </c>
      <c r="L92">
        <f>UIT!W92</f>
        <v>0</v>
      </c>
      <c r="M92">
        <f>UIT!Y92</f>
        <v>0</v>
      </c>
      <c r="T92" s="40">
        <f>(COUNT(Tabel13[[#This Row],[1]:[12]])-COUNTIF(Tabel13[[#This Row],[1]:[12]],30))/COUNT(Tabel13[[#This Row],[1]:[12]])</f>
        <v>0.91666666666666663</v>
      </c>
      <c r="U92" s="19">
        <f>(COUNTIF(Tabel13[[#This Row],[1]:[12]],0)+COUNTIF(Tabel13[[#This Row],[1]:[12]],-30))/COUNT(Tabel13[[#This Row],[1]:[12]])</f>
        <v>0.91666666666666663</v>
      </c>
      <c r="V92" s="19">
        <f>COUNTIF(Tabel13[[#This Row],[1]:[12]],60)/COUNT(Tabel13[[#This Row],[1]:[12]])</f>
        <v>0</v>
      </c>
      <c r="W92">
        <f>IN!A92</f>
        <v>3</v>
      </c>
    </row>
    <row r="93" spans="1:23" x14ac:dyDescent="0.3">
      <c r="A93" s="36">
        <f>UIT!A93</f>
        <v>90</v>
      </c>
      <c r="B93">
        <f>UIT!C93</f>
        <v>-30</v>
      </c>
      <c r="C93">
        <f>UIT!E93</f>
        <v>30</v>
      </c>
      <c r="D93">
        <f>UIT!G93</f>
        <v>30</v>
      </c>
      <c r="E93">
        <f>UIT!I93</f>
        <v>30</v>
      </c>
      <c r="F93">
        <f>UIT!K93</f>
        <v>30</v>
      </c>
      <c r="G93">
        <f>UIT!M93</f>
        <v>30</v>
      </c>
      <c r="H93">
        <f>UIT!O93</f>
        <v>-30</v>
      </c>
      <c r="I93">
        <f>UIT!Q93</f>
        <v>-30</v>
      </c>
      <c r="J93">
        <f>UIT!S93</f>
        <v>-30</v>
      </c>
      <c r="K93">
        <f>UIT!U93</f>
        <v>30</v>
      </c>
      <c r="L93">
        <f>UIT!W93</f>
        <v>30</v>
      </c>
      <c r="M93">
        <f>UIT!Y93</f>
        <v>30</v>
      </c>
      <c r="T93" s="40">
        <f>(COUNT(Tabel13[[#This Row],[1]:[12]])-COUNTIF(Tabel13[[#This Row],[1]:[12]],30))/COUNT(Tabel13[[#This Row],[1]:[12]])</f>
        <v>0.33333333333333331</v>
      </c>
      <c r="U93" s="19">
        <f>(COUNTIF(Tabel13[[#This Row],[1]:[12]],0)+COUNTIF(Tabel13[[#This Row],[1]:[12]],-30))/COUNT(Tabel13[[#This Row],[1]:[12]])</f>
        <v>0.33333333333333331</v>
      </c>
      <c r="V93" s="19">
        <f>COUNTIF(Tabel13[[#This Row],[1]:[12]],60)/COUNT(Tabel13[[#This Row],[1]:[12]])</f>
        <v>0</v>
      </c>
      <c r="W93">
        <f>IN!A93</f>
        <v>3</v>
      </c>
    </row>
    <row r="94" spans="1:23" x14ac:dyDescent="0.3">
      <c r="A94" s="36">
        <f>UIT!A94</f>
        <v>91</v>
      </c>
      <c r="B94">
        <f>UIT!C94</f>
        <v>0</v>
      </c>
      <c r="C94">
        <f>UIT!E94</f>
        <v>0</v>
      </c>
      <c r="D94">
        <f>UIT!G94</f>
        <v>0</v>
      </c>
      <c r="E94">
        <f>UIT!I94</f>
        <v>30</v>
      </c>
      <c r="F94">
        <f>UIT!K94</f>
        <v>0</v>
      </c>
      <c r="G94">
        <f>UIT!M94</f>
        <v>30</v>
      </c>
      <c r="H94">
        <f>UIT!O94</f>
        <v>0</v>
      </c>
      <c r="I94">
        <f>UIT!Q94</f>
        <v>0</v>
      </c>
      <c r="J94">
        <f>UIT!S94</f>
        <v>0</v>
      </c>
      <c r="K94">
        <f>UIT!U94</f>
        <v>60</v>
      </c>
      <c r="L94">
        <f>UIT!W94</f>
        <v>0</v>
      </c>
      <c r="M94">
        <f>UIT!Y94</f>
        <v>0</v>
      </c>
      <c r="T94" s="40">
        <f>(COUNT(Tabel13[[#This Row],[1]:[12]])-COUNTIF(Tabel13[[#This Row],[1]:[12]],30))/COUNT(Tabel13[[#This Row],[1]:[12]])</f>
        <v>0.83333333333333337</v>
      </c>
      <c r="U94" s="19">
        <f>(COUNTIF(Tabel13[[#This Row],[1]:[12]],0)+COUNTIF(Tabel13[[#This Row],[1]:[12]],-30))/COUNT(Tabel13[[#This Row],[1]:[12]])</f>
        <v>0.75</v>
      </c>
      <c r="V94" s="19">
        <f>COUNTIF(Tabel13[[#This Row],[1]:[12]],60)/COUNT(Tabel13[[#This Row],[1]:[12]])</f>
        <v>8.3333333333333329E-2</v>
      </c>
      <c r="W94">
        <f>IN!A94</f>
        <v>3</v>
      </c>
    </row>
    <row r="95" spans="1:23" x14ac:dyDescent="0.3">
      <c r="A95" s="36">
        <f>UIT!A95</f>
        <v>92</v>
      </c>
      <c r="B95">
        <f>UIT!C95</f>
        <v>0</v>
      </c>
      <c r="C95">
        <f>UIT!E95</f>
        <v>0</v>
      </c>
      <c r="D95">
        <f>UIT!G95</f>
        <v>0</v>
      </c>
      <c r="E95">
        <f>UIT!I95</f>
        <v>30</v>
      </c>
      <c r="F95">
        <f>UIT!K95</f>
        <v>0</v>
      </c>
      <c r="G95">
        <f>UIT!M95</f>
        <v>30</v>
      </c>
      <c r="H95">
        <f>UIT!O95</f>
        <v>0</v>
      </c>
      <c r="I95">
        <f>UIT!Q95</f>
        <v>0</v>
      </c>
      <c r="J95">
        <f>UIT!S95</f>
        <v>60</v>
      </c>
      <c r="K95">
        <f>UIT!U95</f>
        <v>0</v>
      </c>
      <c r="L95">
        <f>UIT!W95</f>
        <v>0</v>
      </c>
      <c r="M95">
        <f>UIT!Y95</f>
        <v>0</v>
      </c>
      <c r="T95" s="40">
        <f>(COUNT(Tabel13[[#This Row],[1]:[12]])-COUNTIF(Tabel13[[#This Row],[1]:[12]],30))/COUNT(Tabel13[[#This Row],[1]:[12]])</f>
        <v>0.83333333333333337</v>
      </c>
      <c r="U95" s="19">
        <f>(COUNTIF(Tabel13[[#This Row],[1]:[12]],0)+COUNTIF(Tabel13[[#This Row],[1]:[12]],-30))/COUNT(Tabel13[[#This Row],[1]:[12]])</f>
        <v>0.75</v>
      </c>
      <c r="V95" s="19">
        <f>COUNTIF(Tabel13[[#This Row],[1]:[12]],60)/COUNT(Tabel13[[#This Row],[1]:[12]])</f>
        <v>8.3333333333333329E-2</v>
      </c>
      <c r="W95">
        <f>IN!A95</f>
        <v>3</v>
      </c>
    </row>
    <row r="96" spans="1:23" x14ac:dyDescent="0.3">
      <c r="A96" s="36">
        <f>UIT!A96</f>
        <v>93</v>
      </c>
      <c r="B96">
        <f>UIT!C96</f>
        <v>30</v>
      </c>
      <c r="C96">
        <f>UIT!E96</f>
        <v>30</v>
      </c>
      <c r="D96">
        <f>UIT!G96</f>
        <v>0</v>
      </c>
      <c r="E96">
        <f>UIT!I96</f>
        <v>30</v>
      </c>
      <c r="F96">
        <f>UIT!K96</f>
        <v>0</v>
      </c>
      <c r="G96">
        <f>UIT!M96</f>
        <v>30</v>
      </c>
      <c r="H96">
        <f>UIT!O96</f>
        <v>0</v>
      </c>
      <c r="I96">
        <f>UIT!Q96</f>
        <v>30</v>
      </c>
      <c r="J96">
        <f>UIT!S96</f>
        <v>0</v>
      </c>
      <c r="K96">
        <f>UIT!U96</f>
        <v>0</v>
      </c>
      <c r="L96">
        <f>UIT!W96</f>
        <v>30</v>
      </c>
      <c r="M96">
        <f>UIT!Y96</f>
        <v>0</v>
      </c>
      <c r="T96" s="40">
        <f>(COUNT(Tabel13[[#This Row],[1]:[12]])-COUNTIF(Tabel13[[#This Row],[1]:[12]],30))/COUNT(Tabel13[[#This Row],[1]:[12]])</f>
        <v>0.5</v>
      </c>
      <c r="U96" s="19">
        <f>(COUNTIF(Tabel13[[#This Row],[1]:[12]],0)+COUNTIF(Tabel13[[#This Row],[1]:[12]],-30))/COUNT(Tabel13[[#This Row],[1]:[12]])</f>
        <v>0.5</v>
      </c>
      <c r="V96" s="19">
        <f>COUNTIF(Tabel13[[#This Row],[1]:[12]],60)/COUNT(Tabel13[[#This Row],[1]:[12]])</f>
        <v>0</v>
      </c>
      <c r="W96">
        <f>IN!A96</f>
        <v>3</v>
      </c>
    </row>
    <row r="97" spans="1:23" x14ac:dyDescent="0.3">
      <c r="A97" s="36">
        <f>UIT!A97</f>
        <v>94</v>
      </c>
      <c r="B97">
        <f>UIT!C97</f>
        <v>0</v>
      </c>
      <c r="C97">
        <f>UIT!E97</f>
        <v>0</v>
      </c>
      <c r="D97">
        <f>UIT!G97</f>
        <v>30</v>
      </c>
      <c r="E97">
        <f>UIT!I97</f>
        <v>60</v>
      </c>
      <c r="F97">
        <f>UIT!K97</f>
        <v>30</v>
      </c>
      <c r="G97">
        <f>UIT!M97</f>
        <v>0</v>
      </c>
      <c r="H97">
        <f>UIT!O97</f>
        <v>0</v>
      </c>
      <c r="I97">
        <f>UIT!Q97</f>
        <v>0</v>
      </c>
      <c r="J97">
        <f>UIT!S97</f>
        <v>30</v>
      </c>
      <c r="K97">
        <f>UIT!U97</f>
        <v>0</v>
      </c>
      <c r="L97">
        <f>UIT!W97</f>
        <v>0</v>
      </c>
      <c r="M97">
        <f>UIT!Y97</f>
        <v>30</v>
      </c>
      <c r="T97" s="40">
        <f>(COUNT(Tabel13[[#This Row],[1]:[12]])-COUNTIF(Tabel13[[#This Row],[1]:[12]],30))/COUNT(Tabel13[[#This Row],[1]:[12]])</f>
        <v>0.66666666666666663</v>
      </c>
      <c r="U97" s="19">
        <f>(COUNTIF(Tabel13[[#This Row],[1]:[12]],0)+COUNTIF(Tabel13[[#This Row],[1]:[12]],-30))/COUNT(Tabel13[[#This Row],[1]:[12]])</f>
        <v>0.58333333333333337</v>
      </c>
      <c r="V97" s="19">
        <f>COUNTIF(Tabel13[[#This Row],[1]:[12]],60)/COUNT(Tabel13[[#This Row],[1]:[12]])</f>
        <v>8.3333333333333329E-2</v>
      </c>
      <c r="W97">
        <f>IN!A97</f>
        <v>3</v>
      </c>
    </row>
    <row r="98" spans="1:23" x14ac:dyDescent="0.3">
      <c r="A98" s="36">
        <f>UIT!A98</f>
        <v>95</v>
      </c>
      <c r="B98">
        <f>UIT!C98</f>
        <v>0</v>
      </c>
      <c r="C98">
        <f>UIT!E98</f>
        <v>0</v>
      </c>
      <c r="D98">
        <f>UIT!G98</f>
        <v>0</v>
      </c>
      <c r="E98">
        <f>UIT!I98</f>
        <v>0</v>
      </c>
      <c r="F98">
        <f>UIT!K98</f>
        <v>30</v>
      </c>
      <c r="G98">
        <f>UIT!M98</f>
        <v>0</v>
      </c>
      <c r="H98">
        <f>UIT!O98</f>
        <v>0</v>
      </c>
      <c r="I98">
        <f>UIT!Q98</f>
        <v>0</v>
      </c>
      <c r="J98">
        <f>UIT!S98</f>
        <v>0</v>
      </c>
      <c r="K98">
        <f>UIT!U98</f>
        <v>0</v>
      </c>
      <c r="L98">
        <f>UIT!W98</f>
        <v>0</v>
      </c>
      <c r="M98">
        <f>UIT!Y98</f>
        <v>30</v>
      </c>
      <c r="T98" s="40">
        <f>(COUNT(Tabel13[[#This Row],[1]:[12]])-COUNTIF(Tabel13[[#This Row],[1]:[12]],30))/COUNT(Tabel13[[#This Row],[1]:[12]])</f>
        <v>0.83333333333333337</v>
      </c>
      <c r="U98" s="19">
        <f>(COUNTIF(Tabel13[[#This Row],[1]:[12]],0)+COUNTIF(Tabel13[[#This Row],[1]:[12]],-30))/COUNT(Tabel13[[#This Row],[1]:[12]])</f>
        <v>0.83333333333333337</v>
      </c>
      <c r="V98" s="19">
        <f>COUNTIF(Tabel13[[#This Row],[1]:[12]],60)/COUNT(Tabel13[[#This Row],[1]:[12]])</f>
        <v>0</v>
      </c>
      <c r="W98">
        <f>IN!A98</f>
        <v>3</v>
      </c>
    </row>
    <row r="99" spans="1:23" x14ac:dyDescent="0.3">
      <c r="A99" s="36">
        <f>UIT!A99</f>
        <v>96</v>
      </c>
      <c r="B99">
        <f>UIT!C99</f>
        <v>30</v>
      </c>
      <c r="C99">
        <f>UIT!E99</f>
        <v>30</v>
      </c>
      <c r="D99">
        <f>UIT!G99</f>
        <v>0</v>
      </c>
      <c r="E99">
        <f>UIT!I99</f>
        <v>30</v>
      </c>
      <c r="F99">
        <f>UIT!K99</f>
        <v>0</v>
      </c>
      <c r="G99">
        <f>UIT!M99</f>
        <v>30</v>
      </c>
      <c r="H99">
        <f>UIT!O99</f>
        <v>30</v>
      </c>
      <c r="I99">
        <f>UIT!Q99</f>
        <v>30</v>
      </c>
      <c r="J99">
        <f>UIT!S99</f>
        <v>0</v>
      </c>
      <c r="K99">
        <f>UIT!U99</f>
        <v>30</v>
      </c>
      <c r="L99">
        <f>UIT!W99</f>
        <v>30</v>
      </c>
      <c r="M99">
        <f>UIT!Y99</f>
        <v>0</v>
      </c>
      <c r="T99" s="40">
        <f>(COUNT(Tabel13[[#This Row],[1]:[12]])-COUNTIF(Tabel13[[#This Row],[1]:[12]],30))/COUNT(Tabel13[[#This Row],[1]:[12]])</f>
        <v>0.33333333333333331</v>
      </c>
      <c r="U99" s="19">
        <f>(COUNTIF(Tabel13[[#This Row],[1]:[12]],0)+COUNTIF(Tabel13[[#This Row],[1]:[12]],-30))/COUNT(Tabel13[[#This Row],[1]:[12]])</f>
        <v>0.33333333333333331</v>
      </c>
      <c r="V99" s="19">
        <f>COUNTIF(Tabel13[[#This Row],[1]:[12]],60)/COUNT(Tabel13[[#This Row],[1]:[12]])</f>
        <v>0</v>
      </c>
      <c r="W99">
        <f>IN!A99</f>
        <v>3</v>
      </c>
    </row>
    <row r="100" spans="1:23" x14ac:dyDescent="0.3">
      <c r="A100" s="36">
        <f>UIT!A100</f>
        <v>97</v>
      </c>
      <c r="B100">
        <f>UIT!C100</f>
        <v>30</v>
      </c>
      <c r="C100">
        <f>UIT!E100</f>
        <v>30</v>
      </c>
      <c r="D100">
        <f>UIT!G100</f>
        <v>30</v>
      </c>
      <c r="E100">
        <f>UIT!I100</f>
        <v>30</v>
      </c>
      <c r="F100">
        <f>UIT!K100</f>
        <v>30</v>
      </c>
      <c r="G100">
        <f>UIT!M100</f>
        <v>30</v>
      </c>
      <c r="H100">
        <f>UIT!O100</f>
        <v>30</v>
      </c>
      <c r="I100">
        <f>UIT!Q100</f>
        <v>30</v>
      </c>
      <c r="J100">
        <f>UIT!S100</f>
        <v>30</v>
      </c>
      <c r="K100">
        <f>UIT!U100</f>
        <v>30</v>
      </c>
      <c r="L100">
        <f>UIT!W100</f>
        <v>30</v>
      </c>
      <c r="M100">
        <f>UIT!Y100</f>
        <v>30</v>
      </c>
      <c r="T100" s="40">
        <f>(COUNT(Tabel13[[#This Row],[1]:[12]])-COUNTIF(Tabel13[[#This Row],[1]:[12]],30))/COUNT(Tabel13[[#This Row],[1]:[12]])</f>
        <v>0</v>
      </c>
      <c r="U100" s="19">
        <f>(COUNTIF(Tabel13[[#This Row],[1]:[12]],0)+COUNTIF(Tabel13[[#This Row],[1]:[12]],-30))/COUNT(Tabel13[[#This Row],[1]:[12]])</f>
        <v>0</v>
      </c>
      <c r="V100" s="19">
        <f>COUNTIF(Tabel13[[#This Row],[1]:[12]],60)/COUNT(Tabel13[[#This Row],[1]:[12]])</f>
        <v>0</v>
      </c>
      <c r="W100">
        <f>IN!A100</f>
        <v>3</v>
      </c>
    </row>
    <row r="101" spans="1:23" x14ac:dyDescent="0.3">
      <c r="A101" s="91" t="str">
        <f>UIT!A101</f>
        <v>98a</v>
      </c>
      <c r="B101">
        <f>UIT!C101</f>
        <v>0</v>
      </c>
      <c r="C101">
        <f>UIT!E101</f>
        <v>30</v>
      </c>
      <c r="D101">
        <f>UIT!G101</f>
        <v>0</v>
      </c>
      <c r="E101">
        <f>UIT!I101</f>
        <v>0</v>
      </c>
      <c r="F101">
        <f>UIT!K101</f>
        <v>30</v>
      </c>
      <c r="G101">
        <f>UIT!M101</f>
        <v>0</v>
      </c>
      <c r="H101">
        <f>UIT!O101</f>
        <v>0</v>
      </c>
      <c r="I101">
        <f>UIT!Q101</f>
        <v>0</v>
      </c>
      <c r="J101">
        <f>UIT!S101</f>
        <v>0</v>
      </c>
      <c r="K101">
        <f>UIT!U101</f>
        <v>0</v>
      </c>
      <c r="L101">
        <f>UIT!W101</f>
        <v>0</v>
      </c>
      <c r="M101">
        <f>UIT!Y101</f>
        <v>0</v>
      </c>
      <c r="T101" s="40">
        <f>(COUNT(Tabel13[[#This Row],[1]:[12]])-COUNTIF(Tabel13[[#This Row],[1]:[12]],30))/COUNT(Tabel13[[#This Row],[1]:[12]])</f>
        <v>0.83333333333333337</v>
      </c>
      <c r="U101" s="19">
        <f>(COUNTIF(Tabel13[[#This Row],[1]:[12]],0)+COUNTIF(Tabel13[[#This Row],[1]:[12]],-30))/COUNT(Tabel13[[#This Row],[1]:[12]])</f>
        <v>0.83333333333333337</v>
      </c>
      <c r="V101" s="19">
        <f>COUNTIF(Tabel13[[#This Row],[1]:[12]],60)/COUNT(Tabel13[[#This Row],[1]:[12]])</f>
        <v>0</v>
      </c>
      <c r="W101">
        <f>IN!A101</f>
        <v>3</v>
      </c>
    </row>
    <row r="102" spans="1:23" x14ac:dyDescent="0.3">
      <c r="A102" s="91" t="str">
        <f>UIT!A102</f>
        <v>98b</v>
      </c>
      <c r="B102">
        <f>UIT!C102</f>
        <v>30</v>
      </c>
      <c r="C102">
        <f>UIT!E102</f>
        <v>30</v>
      </c>
      <c r="D102">
        <f>UIT!G102</f>
        <v>30</v>
      </c>
      <c r="E102">
        <f>UIT!I102</f>
        <v>30</v>
      </c>
      <c r="F102">
        <f>UIT!K102</f>
        <v>30</v>
      </c>
      <c r="G102">
        <f>UIT!M102</f>
        <v>0</v>
      </c>
      <c r="H102">
        <f>UIT!O102</f>
        <v>30</v>
      </c>
      <c r="I102">
        <f>UIT!Q102</f>
        <v>60</v>
      </c>
      <c r="J102">
        <f>UIT!S102</f>
        <v>0</v>
      </c>
      <c r="K102">
        <f>UIT!U102</f>
        <v>0</v>
      </c>
      <c r="L102">
        <f>UIT!W102</f>
        <v>30</v>
      </c>
      <c r="M102">
        <f>UIT!Y102</f>
        <v>0</v>
      </c>
      <c r="T102" s="40">
        <f>(COUNT(Tabel13[[#This Row],[1]:[12]])-COUNTIF(Tabel13[[#This Row],[1]:[12]],30))/COUNT(Tabel13[[#This Row],[1]:[12]])</f>
        <v>0.41666666666666669</v>
      </c>
      <c r="U102" s="19">
        <f>(COUNTIF(Tabel13[[#This Row],[1]:[12]],0)+COUNTIF(Tabel13[[#This Row],[1]:[12]],-30))/COUNT(Tabel13[[#This Row],[1]:[12]])</f>
        <v>0.33333333333333331</v>
      </c>
      <c r="V102" s="19">
        <f>COUNTIF(Tabel13[[#This Row],[1]:[12]],60)/COUNT(Tabel13[[#This Row],[1]:[12]])</f>
        <v>8.3333333333333329E-2</v>
      </c>
      <c r="W102">
        <f>IN!A102</f>
        <v>3</v>
      </c>
    </row>
    <row r="103" spans="1:23" x14ac:dyDescent="0.3">
      <c r="A103" s="91" t="str">
        <f>UIT!A103</f>
        <v>98c</v>
      </c>
      <c r="B103">
        <f>UIT!C103</f>
        <v>30</v>
      </c>
      <c r="C103">
        <f>UIT!E103</f>
        <v>30</v>
      </c>
      <c r="D103">
        <f>UIT!G103</f>
        <v>30</v>
      </c>
      <c r="E103">
        <f>UIT!I103</f>
        <v>30</v>
      </c>
      <c r="F103">
        <f>UIT!K103</f>
        <v>30</v>
      </c>
      <c r="G103">
        <f>UIT!M103</f>
        <v>30</v>
      </c>
      <c r="H103">
        <f>UIT!O103</f>
        <v>30</v>
      </c>
      <c r="I103">
        <f>UIT!Q103</f>
        <v>-30</v>
      </c>
      <c r="J103">
        <f>UIT!S103</f>
        <v>-30</v>
      </c>
      <c r="K103">
        <f>UIT!U103</f>
        <v>-30</v>
      </c>
      <c r="L103">
        <f>UIT!W103</f>
        <v>30</v>
      </c>
      <c r="M103">
        <f>UIT!Y103</f>
        <v>-30</v>
      </c>
      <c r="T103" s="40">
        <f>(COUNT(Tabel13[[#This Row],[1]:[12]])-COUNTIF(Tabel13[[#This Row],[1]:[12]],30))/COUNT(Tabel13[[#This Row],[1]:[12]])</f>
        <v>0.33333333333333331</v>
      </c>
      <c r="U103" s="19">
        <f>(COUNTIF(Tabel13[[#This Row],[1]:[12]],0)+COUNTIF(Tabel13[[#This Row],[1]:[12]],-30))/COUNT(Tabel13[[#This Row],[1]:[12]])</f>
        <v>0.33333333333333331</v>
      </c>
      <c r="V103" s="19">
        <f>COUNTIF(Tabel13[[#This Row],[1]:[12]],60)/COUNT(Tabel13[[#This Row],[1]:[12]])</f>
        <v>0</v>
      </c>
      <c r="W103">
        <f>IN!A103</f>
        <v>3</v>
      </c>
    </row>
    <row r="104" spans="1:23" x14ac:dyDescent="0.3">
      <c r="A104" s="36">
        <f>UIT!A104</f>
        <v>99</v>
      </c>
      <c r="B104">
        <f>UIT!C104</f>
        <v>30</v>
      </c>
      <c r="C104">
        <f>UIT!E104</f>
        <v>30</v>
      </c>
      <c r="D104">
        <f>UIT!G104</f>
        <v>30</v>
      </c>
      <c r="E104">
        <f>UIT!I104</f>
        <v>30</v>
      </c>
      <c r="F104">
        <f>UIT!K104</f>
        <v>30</v>
      </c>
      <c r="G104">
        <f>UIT!M104</f>
        <v>30</v>
      </c>
      <c r="H104">
        <f>UIT!O104</f>
        <v>30</v>
      </c>
      <c r="I104">
        <f>UIT!Q104</f>
        <v>30</v>
      </c>
      <c r="J104">
        <f>UIT!S104</f>
        <v>60</v>
      </c>
      <c r="K104">
        <f>UIT!U104</f>
        <v>30</v>
      </c>
      <c r="L104">
        <f>UIT!W104</f>
        <v>30</v>
      </c>
      <c r="M104">
        <f>UIT!Y104</f>
        <v>-30</v>
      </c>
      <c r="T104" s="40">
        <f>(COUNT(Tabel13[[#This Row],[1]:[12]])-COUNTIF(Tabel13[[#This Row],[1]:[12]],30))/COUNT(Tabel13[[#This Row],[1]:[12]])</f>
        <v>0.16666666666666666</v>
      </c>
      <c r="U104" s="19">
        <f>(COUNTIF(Tabel13[[#This Row],[1]:[12]],0)+COUNTIF(Tabel13[[#This Row],[1]:[12]],-30))/COUNT(Tabel13[[#This Row],[1]:[12]])</f>
        <v>8.3333333333333329E-2</v>
      </c>
      <c r="V104" s="19">
        <f>COUNTIF(Tabel13[[#This Row],[1]:[12]],60)/COUNT(Tabel13[[#This Row],[1]:[12]])</f>
        <v>8.3333333333333329E-2</v>
      </c>
      <c r="W104">
        <f>IN!A104</f>
        <v>3</v>
      </c>
    </row>
    <row r="105" spans="1:23" x14ac:dyDescent="0.3">
      <c r="A105" s="36">
        <f>UIT!A105</f>
        <v>100</v>
      </c>
      <c r="B105">
        <f>UIT!C105</f>
        <v>30</v>
      </c>
      <c r="C105">
        <f>UIT!E105</f>
        <v>30</v>
      </c>
      <c r="D105">
        <f>UIT!G105</f>
        <v>0</v>
      </c>
      <c r="E105">
        <f>UIT!I105</f>
        <v>30</v>
      </c>
      <c r="F105">
        <f>UIT!K105</f>
        <v>0</v>
      </c>
      <c r="G105">
        <f>UIT!M105</f>
        <v>30</v>
      </c>
      <c r="H105">
        <f>UIT!O105</f>
        <v>30</v>
      </c>
      <c r="I105">
        <f>UIT!Q105</f>
        <v>30</v>
      </c>
      <c r="J105">
        <f>UIT!S105</f>
        <v>0</v>
      </c>
      <c r="K105">
        <f>UIT!U105</f>
        <v>30</v>
      </c>
      <c r="L105">
        <f>UIT!W105</f>
        <v>0</v>
      </c>
      <c r="M105">
        <f>UIT!Y105</f>
        <v>0</v>
      </c>
      <c r="T105" s="40">
        <f>(COUNT(Tabel13[[#This Row],[1]:[12]])-COUNTIF(Tabel13[[#This Row],[1]:[12]],30))/COUNT(Tabel13[[#This Row],[1]:[12]])</f>
        <v>0.41666666666666669</v>
      </c>
      <c r="U105" s="19">
        <f>(COUNTIF(Tabel13[[#This Row],[1]:[12]],0)+COUNTIF(Tabel13[[#This Row],[1]:[12]],-30))/COUNT(Tabel13[[#This Row],[1]:[12]])</f>
        <v>0.41666666666666669</v>
      </c>
      <c r="V105" s="19">
        <f>COUNTIF(Tabel13[[#This Row],[1]:[12]],60)/COUNT(Tabel13[[#This Row],[1]:[12]])</f>
        <v>0</v>
      </c>
      <c r="W105">
        <f>IN!A105</f>
        <v>3</v>
      </c>
    </row>
    <row r="106" spans="1:23" x14ac:dyDescent="0.3">
      <c r="A106" s="36">
        <f>UIT!A106</f>
        <v>101</v>
      </c>
      <c r="B106">
        <f>UIT!C106</f>
        <v>0</v>
      </c>
      <c r="C106">
        <f>UIT!E106</f>
        <v>0</v>
      </c>
      <c r="D106">
        <f>UIT!G106</f>
        <v>0</v>
      </c>
      <c r="E106">
        <f>UIT!I106</f>
        <v>0</v>
      </c>
      <c r="F106">
        <f>UIT!K106</f>
        <v>30</v>
      </c>
      <c r="G106">
        <f>UIT!M106</f>
        <v>30</v>
      </c>
      <c r="H106">
        <f>UIT!O106</f>
        <v>0</v>
      </c>
      <c r="I106">
        <f>UIT!Q106</f>
        <v>0</v>
      </c>
      <c r="J106">
        <f>UIT!S106</f>
        <v>30</v>
      </c>
      <c r="K106">
        <f>UIT!U106</f>
        <v>0</v>
      </c>
      <c r="L106">
        <f>UIT!W106</f>
        <v>0</v>
      </c>
      <c r="M106">
        <f>UIT!Y106</f>
        <v>0</v>
      </c>
      <c r="T106" s="40">
        <f>(COUNT(Tabel13[[#This Row],[1]:[12]])-COUNTIF(Tabel13[[#This Row],[1]:[12]],30))/COUNT(Tabel13[[#This Row],[1]:[12]])</f>
        <v>0.75</v>
      </c>
      <c r="U106" s="19">
        <f>(COUNTIF(Tabel13[[#This Row],[1]:[12]],0)+COUNTIF(Tabel13[[#This Row],[1]:[12]],-30))/COUNT(Tabel13[[#This Row],[1]:[12]])</f>
        <v>0.75</v>
      </c>
      <c r="V106" s="19">
        <f>COUNTIF(Tabel13[[#This Row],[1]:[12]],60)/COUNT(Tabel13[[#This Row],[1]:[12]])</f>
        <v>0</v>
      </c>
      <c r="W106">
        <f>IN!A106</f>
        <v>3</v>
      </c>
    </row>
    <row r="107" spans="1:23" x14ac:dyDescent="0.3">
      <c r="A107" s="36">
        <f>UIT!A107</f>
        <v>102</v>
      </c>
      <c r="B107">
        <f>UIT!C107</f>
        <v>0</v>
      </c>
      <c r="C107">
        <f>UIT!E107</f>
        <v>0</v>
      </c>
      <c r="D107">
        <f>UIT!G107</f>
        <v>30</v>
      </c>
      <c r="E107">
        <f>UIT!I107</f>
        <v>0</v>
      </c>
      <c r="F107">
        <f>UIT!K107</f>
        <v>30</v>
      </c>
      <c r="G107">
        <f>UIT!M107</f>
        <v>0</v>
      </c>
      <c r="H107">
        <f>UIT!O107</f>
        <v>0</v>
      </c>
      <c r="I107">
        <f>UIT!Q107</f>
        <v>0</v>
      </c>
      <c r="J107">
        <f>UIT!S107</f>
        <v>0</v>
      </c>
      <c r="K107">
        <f>UIT!U107</f>
        <v>0</v>
      </c>
      <c r="L107">
        <f>UIT!W107</f>
        <v>30</v>
      </c>
      <c r="M107">
        <f>UIT!Y107</f>
        <v>0</v>
      </c>
      <c r="T107" s="40">
        <f>(COUNT(Tabel13[[#This Row],[1]:[12]])-COUNTIF(Tabel13[[#This Row],[1]:[12]],30))/COUNT(Tabel13[[#This Row],[1]:[12]])</f>
        <v>0.75</v>
      </c>
      <c r="U107" s="19">
        <f>(COUNTIF(Tabel13[[#This Row],[1]:[12]],0)+COUNTIF(Tabel13[[#This Row],[1]:[12]],-30))/COUNT(Tabel13[[#This Row],[1]:[12]])</f>
        <v>0.75</v>
      </c>
      <c r="V107" s="19">
        <f>COUNTIF(Tabel13[[#This Row],[1]:[12]],60)/COUNT(Tabel13[[#This Row],[1]:[12]])</f>
        <v>0</v>
      </c>
      <c r="W107">
        <f>IN!A107</f>
        <v>3</v>
      </c>
    </row>
    <row r="108" spans="1:23" x14ac:dyDescent="0.3">
      <c r="A108" s="36">
        <f>UIT!A108</f>
        <v>103</v>
      </c>
      <c r="B108">
        <f>UIT!C108</f>
        <v>30</v>
      </c>
      <c r="C108">
        <f>UIT!E108</f>
        <v>30</v>
      </c>
      <c r="D108">
        <f>UIT!G108</f>
        <v>30</v>
      </c>
      <c r="E108">
        <f>UIT!I108</f>
        <v>30</v>
      </c>
      <c r="F108">
        <f>UIT!K108</f>
        <v>30</v>
      </c>
      <c r="G108">
        <f>UIT!M108</f>
        <v>30</v>
      </c>
      <c r="H108">
        <f>UIT!O108</f>
        <v>30</v>
      </c>
      <c r="I108">
        <f>UIT!Q108</f>
        <v>30</v>
      </c>
      <c r="J108">
        <f>UIT!S108</f>
        <v>30</v>
      </c>
      <c r="K108">
        <f>UIT!U108</f>
        <v>30</v>
      </c>
      <c r="L108">
        <f>UIT!W108</f>
        <v>30</v>
      </c>
      <c r="M108">
        <f>UIT!Y108</f>
        <v>30</v>
      </c>
      <c r="T108" s="40">
        <f>(COUNT(Tabel13[[#This Row],[1]:[12]])-COUNTIF(Tabel13[[#This Row],[1]:[12]],30))/COUNT(Tabel13[[#This Row],[1]:[12]])</f>
        <v>0</v>
      </c>
      <c r="U108" s="19">
        <f>(COUNTIF(Tabel13[[#This Row],[1]:[12]],0)+COUNTIF(Tabel13[[#This Row],[1]:[12]],-30))/COUNT(Tabel13[[#This Row],[1]:[12]])</f>
        <v>0</v>
      </c>
      <c r="V108" s="19">
        <f>COUNTIF(Tabel13[[#This Row],[1]:[12]],60)/COUNT(Tabel13[[#This Row],[1]:[12]])</f>
        <v>0</v>
      </c>
      <c r="W108">
        <f>IN!A108</f>
        <v>3</v>
      </c>
    </row>
    <row r="109" spans="1:23" x14ac:dyDescent="0.3">
      <c r="A109" s="36">
        <f>UIT!A109</f>
        <v>104</v>
      </c>
      <c r="B109">
        <f>UIT!C109</f>
        <v>30</v>
      </c>
      <c r="C109">
        <f>UIT!E109</f>
        <v>30</v>
      </c>
      <c r="D109">
        <f>UIT!G109</f>
        <v>0</v>
      </c>
      <c r="E109">
        <f>UIT!I109</f>
        <v>30</v>
      </c>
      <c r="F109">
        <f>UIT!K109</f>
        <v>30</v>
      </c>
      <c r="G109">
        <f>UIT!M109</f>
        <v>30</v>
      </c>
      <c r="H109">
        <f>UIT!O109</f>
        <v>30</v>
      </c>
      <c r="I109">
        <f>UIT!Q109</f>
        <v>30</v>
      </c>
      <c r="J109">
        <f>UIT!S109</f>
        <v>30</v>
      </c>
      <c r="K109">
        <f>UIT!U109</f>
        <v>30</v>
      </c>
      <c r="L109">
        <f>UIT!W109</f>
        <v>0</v>
      </c>
      <c r="M109">
        <f>UIT!Y109</f>
        <v>30</v>
      </c>
      <c r="T109" s="40">
        <f>(COUNT(Tabel13[[#This Row],[1]:[12]])-COUNTIF(Tabel13[[#This Row],[1]:[12]],30))/COUNT(Tabel13[[#This Row],[1]:[12]])</f>
        <v>0.16666666666666666</v>
      </c>
      <c r="U109" s="19">
        <f>(COUNTIF(Tabel13[[#This Row],[1]:[12]],0)+COUNTIF(Tabel13[[#This Row],[1]:[12]],-30))/COUNT(Tabel13[[#This Row],[1]:[12]])</f>
        <v>0.16666666666666666</v>
      </c>
      <c r="V109" s="19">
        <f>COUNTIF(Tabel13[[#This Row],[1]:[12]],60)/COUNT(Tabel13[[#This Row],[1]:[12]])</f>
        <v>0</v>
      </c>
      <c r="W109">
        <f>IN!A109</f>
        <v>3</v>
      </c>
    </row>
    <row r="110" spans="1:23" x14ac:dyDescent="0.3">
      <c r="A110" s="36">
        <f>UIT!A110</f>
        <v>105</v>
      </c>
      <c r="B110">
        <f>UIT!C110</f>
        <v>30</v>
      </c>
      <c r="C110">
        <f>UIT!E110</f>
        <v>30</v>
      </c>
      <c r="D110">
        <f>UIT!G110</f>
        <v>30</v>
      </c>
      <c r="E110">
        <f>UIT!I110</f>
        <v>30</v>
      </c>
      <c r="F110">
        <f>UIT!K110</f>
        <v>-30</v>
      </c>
      <c r="G110">
        <f>UIT!M110</f>
        <v>30</v>
      </c>
      <c r="H110">
        <f>UIT!O110</f>
        <v>30</v>
      </c>
      <c r="I110">
        <f>UIT!Q110</f>
        <v>30</v>
      </c>
      <c r="J110">
        <f>UIT!S110</f>
        <v>-30</v>
      </c>
      <c r="K110">
        <f>UIT!U110</f>
        <v>30</v>
      </c>
      <c r="L110">
        <f>UIT!W110</f>
        <v>30</v>
      </c>
      <c r="M110">
        <f>UIT!Y110</f>
        <v>30</v>
      </c>
      <c r="T110" s="40">
        <f>(COUNT(Tabel13[[#This Row],[1]:[12]])-COUNTIF(Tabel13[[#This Row],[1]:[12]],30))/COUNT(Tabel13[[#This Row],[1]:[12]])</f>
        <v>0.16666666666666666</v>
      </c>
      <c r="U110" s="19">
        <f>(COUNTIF(Tabel13[[#This Row],[1]:[12]],0)+COUNTIF(Tabel13[[#This Row],[1]:[12]],-30))/COUNT(Tabel13[[#This Row],[1]:[12]])</f>
        <v>0.16666666666666666</v>
      </c>
      <c r="V110" s="19">
        <f>COUNTIF(Tabel13[[#This Row],[1]:[12]],60)/COUNT(Tabel13[[#This Row],[1]:[12]])</f>
        <v>0</v>
      </c>
      <c r="W110">
        <f>IN!A110</f>
        <v>3</v>
      </c>
    </row>
    <row r="111" spans="1:23" x14ac:dyDescent="0.3">
      <c r="A111" s="36">
        <f>UIT!A111</f>
        <v>106</v>
      </c>
      <c r="B111">
        <f>UIT!C111</f>
        <v>0</v>
      </c>
      <c r="C111">
        <f>UIT!E111</f>
        <v>0</v>
      </c>
      <c r="D111">
        <f>UIT!G111</f>
        <v>30</v>
      </c>
      <c r="E111">
        <f>UIT!I111</f>
        <v>0</v>
      </c>
      <c r="F111">
        <f>UIT!K111</f>
        <v>0</v>
      </c>
      <c r="G111">
        <f>UIT!M111</f>
        <v>30</v>
      </c>
      <c r="H111">
        <f>UIT!O111</f>
        <v>30</v>
      </c>
      <c r="I111">
        <f>UIT!Q111</f>
        <v>30</v>
      </c>
      <c r="J111">
        <f>UIT!S111</f>
        <v>0</v>
      </c>
      <c r="K111">
        <f>UIT!U111</f>
        <v>30</v>
      </c>
      <c r="L111">
        <f>UIT!W111</f>
        <v>30</v>
      </c>
      <c r="M111">
        <f>UIT!Y111</f>
        <v>0</v>
      </c>
      <c r="T111" s="40">
        <f>(COUNT(Tabel13[[#This Row],[1]:[12]])-COUNTIF(Tabel13[[#This Row],[1]:[12]],30))/COUNT(Tabel13[[#This Row],[1]:[12]])</f>
        <v>0.5</v>
      </c>
      <c r="U111" s="19">
        <f>(COUNTIF(Tabel13[[#This Row],[1]:[12]],0)+COUNTIF(Tabel13[[#This Row],[1]:[12]],-30))/COUNT(Tabel13[[#This Row],[1]:[12]])</f>
        <v>0.5</v>
      </c>
      <c r="V111" s="19">
        <f>COUNTIF(Tabel13[[#This Row],[1]:[12]],60)/COUNT(Tabel13[[#This Row],[1]:[12]])</f>
        <v>0</v>
      </c>
      <c r="W111">
        <f>IN!A111</f>
        <v>3</v>
      </c>
    </row>
    <row r="112" spans="1:23" x14ac:dyDescent="0.3">
      <c r="A112" s="36">
        <f>UIT!A112</f>
        <v>107</v>
      </c>
      <c r="B112">
        <f>UIT!C112</f>
        <v>0</v>
      </c>
      <c r="C112">
        <f>UIT!E112</f>
        <v>0</v>
      </c>
      <c r="D112">
        <f>UIT!G112</f>
        <v>30</v>
      </c>
      <c r="E112">
        <f>UIT!I112</f>
        <v>30</v>
      </c>
      <c r="F112">
        <f>UIT!K112</f>
        <v>0</v>
      </c>
      <c r="G112">
        <f>UIT!M112</f>
        <v>30</v>
      </c>
      <c r="H112">
        <f>UIT!O112</f>
        <v>0</v>
      </c>
      <c r="I112">
        <f>UIT!Q112</f>
        <v>30</v>
      </c>
      <c r="J112">
        <f>UIT!S112</f>
        <v>30</v>
      </c>
      <c r="K112">
        <f>UIT!U112</f>
        <v>0</v>
      </c>
      <c r="L112">
        <f>UIT!W112</f>
        <v>30</v>
      </c>
      <c r="M112">
        <f>UIT!Y112</f>
        <v>30</v>
      </c>
      <c r="T112" s="40">
        <f>(COUNT(Tabel13[[#This Row],[1]:[12]])-COUNTIF(Tabel13[[#This Row],[1]:[12]],30))/COUNT(Tabel13[[#This Row],[1]:[12]])</f>
        <v>0.41666666666666669</v>
      </c>
      <c r="U112" s="19">
        <f>(COUNTIF(Tabel13[[#This Row],[1]:[12]],0)+COUNTIF(Tabel13[[#This Row],[1]:[12]],-30))/COUNT(Tabel13[[#This Row],[1]:[12]])</f>
        <v>0.41666666666666669</v>
      </c>
      <c r="V112" s="19">
        <f>COUNTIF(Tabel13[[#This Row],[1]:[12]],60)/COUNT(Tabel13[[#This Row],[1]:[12]])</f>
        <v>0</v>
      </c>
      <c r="W112">
        <f>IN!A112</f>
        <v>3</v>
      </c>
    </row>
    <row r="113" spans="1:23" x14ac:dyDescent="0.3">
      <c r="A113" s="36">
        <f>UIT!A113</f>
        <v>108</v>
      </c>
      <c r="B113">
        <f>UIT!C113</f>
        <v>30</v>
      </c>
      <c r="C113">
        <f>UIT!E113</f>
        <v>30</v>
      </c>
      <c r="D113">
        <f>UIT!G113</f>
        <v>30</v>
      </c>
      <c r="E113">
        <f>UIT!I113</f>
        <v>30</v>
      </c>
      <c r="F113">
        <f>UIT!K113</f>
        <v>0</v>
      </c>
      <c r="G113">
        <f>UIT!M113</f>
        <v>30</v>
      </c>
      <c r="H113">
        <f>UIT!O113</f>
        <v>30</v>
      </c>
      <c r="I113">
        <f>UIT!Q113</f>
        <v>30</v>
      </c>
      <c r="J113">
        <f>UIT!S113</f>
        <v>30</v>
      </c>
      <c r="K113">
        <f>UIT!U113</f>
        <v>30</v>
      </c>
      <c r="L113">
        <f>UIT!W113</f>
        <v>30</v>
      </c>
      <c r="M113">
        <f>UIT!Y113</f>
        <v>30</v>
      </c>
      <c r="T113" s="40">
        <f>(COUNT(Tabel13[[#This Row],[1]:[12]])-COUNTIF(Tabel13[[#This Row],[1]:[12]],30))/COUNT(Tabel13[[#This Row],[1]:[12]])</f>
        <v>8.3333333333333329E-2</v>
      </c>
      <c r="U113" s="19">
        <f>(COUNTIF(Tabel13[[#This Row],[1]:[12]],0)+COUNTIF(Tabel13[[#This Row],[1]:[12]],-30))/COUNT(Tabel13[[#This Row],[1]:[12]])</f>
        <v>8.3333333333333329E-2</v>
      </c>
      <c r="V113" s="19">
        <f>COUNTIF(Tabel13[[#This Row],[1]:[12]],60)/COUNT(Tabel13[[#This Row],[1]:[12]])</f>
        <v>0</v>
      </c>
      <c r="W113">
        <f>IN!A113</f>
        <v>3</v>
      </c>
    </row>
    <row r="114" spans="1:23" x14ac:dyDescent="0.3">
      <c r="A114" s="36">
        <f>UIT!A114</f>
        <v>109</v>
      </c>
      <c r="B114">
        <f>UIT!C114</f>
        <v>0</v>
      </c>
      <c r="C114">
        <f>UIT!E114</f>
        <v>0</v>
      </c>
      <c r="D114">
        <f>UIT!G114</f>
        <v>30</v>
      </c>
      <c r="E114">
        <f>UIT!I114</f>
        <v>60</v>
      </c>
      <c r="F114">
        <f>UIT!K114</f>
        <v>0</v>
      </c>
      <c r="G114">
        <f>UIT!M114</f>
        <v>0</v>
      </c>
      <c r="H114">
        <f>UIT!O114</f>
        <v>0</v>
      </c>
      <c r="I114">
        <f>UIT!Q114</f>
        <v>0</v>
      </c>
      <c r="J114">
        <f>UIT!S114</f>
        <v>0</v>
      </c>
      <c r="K114">
        <f>UIT!U114</f>
        <v>30</v>
      </c>
      <c r="L114">
        <f>UIT!W114</f>
        <v>30</v>
      </c>
      <c r="M114">
        <f>UIT!Y114</f>
        <v>0</v>
      </c>
      <c r="T114" s="40">
        <f>(COUNT(Tabel13[[#This Row],[1]:[12]])-COUNTIF(Tabel13[[#This Row],[1]:[12]],30))/COUNT(Tabel13[[#This Row],[1]:[12]])</f>
        <v>0.75</v>
      </c>
      <c r="U114" s="19">
        <f>(COUNTIF(Tabel13[[#This Row],[1]:[12]],0)+COUNTIF(Tabel13[[#This Row],[1]:[12]],-30))/COUNT(Tabel13[[#This Row],[1]:[12]])</f>
        <v>0.66666666666666663</v>
      </c>
      <c r="V114" s="19">
        <f>COUNTIF(Tabel13[[#This Row],[1]:[12]],60)/COUNT(Tabel13[[#This Row],[1]:[12]])</f>
        <v>8.3333333333333329E-2</v>
      </c>
      <c r="W114">
        <f>IN!A114</f>
        <v>3</v>
      </c>
    </row>
    <row r="115" spans="1:23" x14ac:dyDescent="0.3">
      <c r="A115" s="36">
        <f>UIT!A115</f>
        <v>110</v>
      </c>
      <c r="B115">
        <f>UIT!C115</f>
        <v>0</v>
      </c>
      <c r="C115">
        <f>UIT!E115</f>
        <v>0</v>
      </c>
      <c r="D115">
        <f>UIT!G115</f>
        <v>30</v>
      </c>
      <c r="E115">
        <f>UIT!I115</f>
        <v>30</v>
      </c>
      <c r="F115">
        <f>UIT!K115</f>
        <v>0</v>
      </c>
      <c r="G115">
        <f>UIT!M115</f>
        <v>0</v>
      </c>
      <c r="H115">
        <f>UIT!O115</f>
        <v>0</v>
      </c>
      <c r="I115">
        <f>UIT!Q115</f>
        <v>0</v>
      </c>
      <c r="J115">
        <f>UIT!S115</f>
        <v>0</v>
      </c>
      <c r="K115">
        <f>UIT!U115</f>
        <v>30</v>
      </c>
      <c r="L115">
        <f>UIT!W115</f>
        <v>30</v>
      </c>
      <c r="M115">
        <f>UIT!Y115</f>
        <v>30</v>
      </c>
      <c r="T115" s="40">
        <f>(COUNT(Tabel13[[#This Row],[1]:[12]])-COUNTIF(Tabel13[[#This Row],[1]:[12]],30))/COUNT(Tabel13[[#This Row],[1]:[12]])</f>
        <v>0.58333333333333337</v>
      </c>
      <c r="U115" s="19">
        <f>(COUNTIF(Tabel13[[#This Row],[1]:[12]],0)+COUNTIF(Tabel13[[#This Row],[1]:[12]],-30))/COUNT(Tabel13[[#This Row],[1]:[12]])</f>
        <v>0.58333333333333337</v>
      </c>
      <c r="V115" s="19">
        <f>COUNTIF(Tabel13[[#This Row],[1]:[12]],60)/COUNT(Tabel13[[#This Row],[1]:[12]])</f>
        <v>0</v>
      </c>
      <c r="W115">
        <f>IN!A115</f>
        <v>3</v>
      </c>
    </row>
    <row r="116" spans="1:23" x14ac:dyDescent="0.3">
      <c r="A116" s="36">
        <f>UIT!A116</f>
        <v>111</v>
      </c>
      <c r="B116">
        <f>UIT!C116</f>
        <v>30</v>
      </c>
      <c r="C116">
        <f>UIT!E116</f>
        <v>30</v>
      </c>
      <c r="D116">
        <f>UIT!G116</f>
        <v>30</v>
      </c>
      <c r="E116">
        <f>UIT!I116</f>
        <v>30</v>
      </c>
      <c r="F116">
        <f>UIT!K116</f>
        <v>30</v>
      </c>
      <c r="G116">
        <f>UIT!M116</f>
        <v>30</v>
      </c>
      <c r="H116">
        <f>UIT!O116</f>
        <v>30</v>
      </c>
      <c r="I116">
        <f>UIT!Q116</f>
        <v>30</v>
      </c>
      <c r="J116">
        <f>UIT!S116</f>
        <v>30</v>
      </c>
      <c r="K116">
        <f>UIT!U116</f>
        <v>30</v>
      </c>
      <c r="L116">
        <f>UIT!W116</f>
        <v>30</v>
      </c>
      <c r="M116">
        <f>UIT!Y116</f>
        <v>30</v>
      </c>
      <c r="T116" s="40">
        <f>(COUNT(Tabel13[[#This Row],[1]:[12]])-COUNTIF(Tabel13[[#This Row],[1]:[12]],30))/COUNT(Tabel13[[#This Row],[1]:[12]])</f>
        <v>0</v>
      </c>
      <c r="U116" s="19">
        <f>(COUNTIF(Tabel13[[#This Row],[1]:[12]],0)+COUNTIF(Tabel13[[#This Row],[1]:[12]],-30))/COUNT(Tabel13[[#This Row],[1]:[12]])</f>
        <v>0</v>
      </c>
      <c r="V116" s="19">
        <f>COUNTIF(Tabel13[[#This Row],[1]:[12]],60)/COUNT(Tabel13[[#This Row],[1]:[12]])</f>
        <v>0</v>
      </c>
      <c r="W116">
        <f>IN!A116</f>
        <v>3</v>
      </c>
    </row>
    <row r="117" spans="1:23" x14ac:dyDescent="0.3">
      <c r="A117" s="36">
        <f>UIT!A117</f>
        <v>112</v>
      </c>
      <c r="B117">
        <f>UIT!C117</f>
        <v>0</v>
      </c>
      <c r="C117">
        <f>UIT!E117</f>
        <v>0</v>
      </c>
      <c r="D117">
        <f>UIT!G117</f>
        <v>30</v>
      </c>
      <c r="E117">
        <f>UIT!I117</f>
        <v>0</v>
      </c>
      <c r="F117">
        <f>UIT!K117</f>
        <v>0</v>
      </c>
      <c r="G117">
        <f>UIT!M117</f>
        <v>30</v>
      </c>
      <c r="H117">
        <f>UIT!O117</f>
        <v>0</v>
      </c>
      <c r="I117">
        <f>UIT!Q117</f>
        <v>0</v>
      </c>
      <c r="J117">
        <f>UIT!S117</f>
        <v>30</v>
      </c>
      <c r="K117">
        <f>UIT!U117</f>
        <v>30</v>
      </c>
      <c r="L117">
        <f>UIT!W117</f>
        <v>30</v>
      </c>
      <c r="M117">
        <f>UIT!Y117</f>
        <v>0</v>
      </c>
      <c r="T117" s="40">
        <f>(COUNT(Tabel13[[#This Row],[1]:[12]])-COUNTIF(Tabel13[[#This Row],[1]:[12]],30))/COUNT(Tabel13[[#This Row],[1]:[12]])</f>
        <v>0.58333333333333337</v>
      </c>
      <c r="U117" s="19">
        <f>(COUNTIF(Tabel13[[#This Row],[1]:[12]],0)+COUNTIF(Tabel13[[#This Row],[1]:[12]],-30))/COUNT(Tabel13[[#This Row],[1]:[12]])</f>
        <v>0.58333333333333337</v>
      </c>
      <c r="V117" s="19">
        <f>COUNTIF(Tabel13[[#This Row],[1]:[12]],60)/COUNT(Tabel13[[#This Row],[1]:[12]])</f>
        <v>0</v>
      </c>
      <c r="W117">
        <f>IN!A117</f>
        <v>3</v>
      </c>
    </row>
    <row r="118" spans="1:23" x14ac:dyDescent="0.3">
      <c r="A118" s="36">
        <f>UIT!A118</f>
        <v>113</v>
      </c>
      <c r="B118">
        <f>UIT!C118</f>
        <v>0</v>
      </c>
      <c r="C118">
        <f>UIT!E118</f>
        <v>30</v>
      </c>
      <c r="D118">
        <f>UIT!G118</f>
        <v>0</v>
      </c>
      <c r="E118">
        <f>UIT!I118</f>
        <v>30</v>
      </c>
      <c r="F118">
        <f>UIT!K118</f>
        <v>0</v>
      </c>
      <c r="G118">
        <f>UIT!M118</f>
        <v>30</v>
      </c>
      <c r="H118">
        <f>UIT!O118</f>
        <v>0</v>
      </c>
      <c r="I118">
        <f>UIT!Q118</f>
        <v>0</v>
      </c>
      <c r="J118">
        <f>UIT!S118</f>
        <v>30</v>
      </c>
      <c r="K118">
        <f>UIT!U118</f>
        <v>30</v>
      </c>
      <c r="L118">
        <f>UIT!W118</f>
        <v>0</v>
      </c>
      <c r="M118">
        <f>UIT!Y118</f>
        <v>30</v>
      </c>
      <c r="T118" s="40">
        <f>(COUNT(Tabel13[[#This Row],[1]:[12]])-COUNTIF(Tabel13[[#This Row],[1]:[12]],30))/COUNT(Tabel13[[#This Row],[1]:[12]])</f>
        <v>0.5</v>
      </c>
      <c r="U118" s="19">
        <f>(COUNTIF(Tabel13[[#This Row],[1]:[12]],0)+COUNTIF(Tabel13[[#This Row],[1]:[12]],-30))/COUNT(Tabel13[[#This Row],[1]:[12]])</f>
        <v>0.5</v>
      </c>
      <c r="V118" s="19">
        <f>COUNTIF(Tabel13[[#This Row],[1]:[12]],60)/COUNT(Tabel13[[#This Row],[1]:[12]])</f>
        <v>0</v>
      </c>
      <c r="W118">
        <f>IN!A118</f>
        <v>3</v>
      </c>
    </row>
    <row r="119" spans="1:23" x14ac:dyDescent="0.3">
      <c r="A119" s="36">
        <f>UIT!A119</f>
        <v>114</v>
      </c>
      <c r="B119">
        <f>UIT!C119</f>
        <v>30</v>
      </c>
      <c r="C119">
        <f>UIT!E119</f>
        <v>30</v>
      </c>
      <c r="D119">
        <f>UIT!G119</f>
        <v>60</v>
      </c>
      <c r="E119">
        <f>UIT!I119</f>
        <v>30</v>
      </c>
      <c r="F119">
        <f>UIT!K119</f>
        <v>30</v>
      </c>
      <c r="G119">
        <f>UIT!M119</f>
        <v>30</v>
      </c>
      <c r="H119">
        <f>UIT!O119</f>
        <v>30</v>
      </c>
      <c r="I119">
        <f>UIT!Q119</f>
        <v>0</v>
      </c>
      <c r="J119">
        <f>UIT!S119</f>
        <v>30</v>
      </c>
      <c r="K119">
        <f>UIT!U119</f>
        <v>30</v>
      </c>
      <c r="L119">
        <f>UIT!W119</f>
        <v>0</v>
      </c>
      <c r="M119">
        <f>UIT!Y119</f>
        <v>30</v>
      </c>
      <c r="T119" s="40">
        <f>(COUNT(Tabel13[[#This Row],[1]:[12]])-COUNTIF(Tabel13[[#This Row],[1]:[12]],30))/COUNT(Tabel13[[#This Row],[1]:[12]])</f>
        <v>0.25</v>
      </c>
      <c r="U119" s="19">
        <f>(COUNTIF(Tabel13[[#This Row],[1]:[12]],0)+COUNTIF(Tabel13[[#This Row],[1]:[12]],-30))/COUNT(Tabel13[[#This Row],[1]:[12]])</f>
        <v>0.16666666666666666</v>
      </c>
      <c r="V119" s="19">
        <f>COUNTIF(Tabel13[[#This Row],[1]:[12]],60)/COUNT(Tabel13[[#This Row],[1]:[12]])</f>
        <v>8.3333333333333329E-2</v>
      </c>
      <c r="W119">
        <f>IN!A119</f>
        <v>3</v>
      </c>
    </row>
    <row r="120" spans="1:23" x14ac:dyDescent="0.3">
      <c r="A120" s="36">
        <f>UIT!A120</f>
        <v>115</v>
      </c>
      <c r="B120">
        <f>UIT!C120</f>
        <v>30</v>
      </c>
      <c r="C120">
        <f>UIT!E120</f>
        <v>30</v>
      </c>
      <c r="D120">
        <f>UIT!G120</f>
        <v>30</v>
      </c>
      <c r="E120">
        <f>UIT!I120</f>
        <v>30</v>
      </c>
      <c r="F120">
        <f>UIT!K120</f>
        <v>30</v>
      </c>
      <c r="G120">
        <f>UIT!M120</f>
        <v>30</v>
      </c>
      <c r="H120">
        <f>UIT!O120</f>
        <v>30</v>
      </c>
      <c r="I120">
        <f>UIT!Q120</f>
        <v>30</v>
      </c>
      <c r="J120">
        <f>UIT!S120</f>
        <v>30</v>
      </c>
      <c r="K120">
        <f>UIT!U120</f>
        <v>30</v>
      </c>
      <c r="L120">
        <f>UIT!W120</f>
        <v>30</v>
      </c>
      <c r="M120">
        <f>UIT!Y120</f>
        <v>30</v>
      </c>
      <c r="T120" s="40">
        <f>(COUNT(Tabel13[[#This Row],[1]:[12]])-COUNTIF(Tabel13[[#This Row],[1]:[12]],30))/COUNT(Tabel13[[#This Row],[1]:[12]])</f>
        <v>0</v>
      </c>
      <c r="U120" s="19">
        <f>(COUNTIF(Tabel13[[#This Row],[1]:[12]],0)+COUNTIF(Tabel13[[#This Row],[1]:[12]],-30))/COUNT(Tabel13[[#This Row],[1]:[12]])</f>
        <v>0</v>
      </c>
      <c r="V120" s="19">
        <f>COUNTIF(Tabel13[[#This Row],[1]:[12]],60)/COUNT(Tabel13[[#This Row],[1]:[12]])</f>
        <v>0</v>
      </c>
      <c r="W120">
        <f>IN!A120</f>
        <v>3</v>
      </c>
    </row>
    <row r="121" spans="1:23" x14ac:dyDescent="0.3">
      <c r="A121" s="36">
        <f>UIT!A121</f>
        <v>116</v>
      </c>
      <c r="B121">
        <f>UIT!C121</f>
        <v>0</v>
      </c>
      <c r="C121">
        <f>UIT!E121</f>
        <v>0</v>
      </c>
      <c r="D121">
        <f>UIT!G121</f>
        <v>30</v>
      </c>
      <c r="E121">
        <f>UIT!I121</f>
        <v>0</v>
      </c>
      <c r="F121">
        <f>UIT!K121</f>
        <v>0</v>
      </c>
      <c r="G121">
        <f>UIT!M121</f>
        <v>0</v>
      </c>
      <c r="H121">
        <f>UIT!O121</f>
        <v>0</v>
      </c>
      <c r="I121">
        <f>UIT!Q121</f>
        <v>0</v>
      </c>
      <c r="J121">
        <f>UIT!S121</f>
        <v>0</v>
      </c>
      <c r="K121">
        <f>UIT!U121</f>
        <v>30</v>
      </c>
      <c r="L121">
        <f>UIT!W121</f>
        <v>30</v>
      </c>
      <c r="M121">
        <f>UIT!Y121</f>
        <v>0</v>
      </c>
      <c r="T121" s="40">
        <f>(COUNT(Tabel13[[#This Row],[1]:[12]])-COUNTIF(Tabel13[[#This Row],[1]:[12]],30))/COUNT(Tabel13[[#This Row],[1]:[12]])</f>
        <v>0.75</v>
      </c>
      <c r="U121" s="19">
        <f>(COUNTIF(Tabel13[[#This Row],[1]:[12]],0)+COUNTIF(Tabel13[[#This Row],[1]:[12]],-30))/COUNT(Tabel13[[#This Row],[1]:[12]])</f>
        <v>0.75</v>
      </c>
      <c r="V121" s="19">
        <f>COUNTIF(Tabel13[[#This Row],[1]:[12]],60)/COUNT(Tabel13[[#This Row],[1]:[12]])</f>
        <v>0</v>
      </c>
      <c r="W121">
        <f>IN!A121</f>
        <v>3</v>
      </c>
    </row>
    <row r="122" spans="1:23" x14ac:dyDescent="0.3">
      <c r="A122" s="36">
        <f>UIT!A122</f>
        <v>117</v>
      </c>
      <c r="B122">
        <f>UIT!C122</f>
        <v>-30</v>
      </c>
      <c r="C122">
        <f>UIT!E122</f>
        <v>60</v>
      </c>
      <c r="D122">
        <f>UIT!G122</f>
        <v>30</v>
      </c>
      <c r="E122">
        <f>UIT!I122</f>
        <v>60</v>
      </c>
      <c r="F122">
        <f>UIT!K122</f>
        <v>-30</v>
      </c>
      <c r="G122">
        <f>UIT!M122</f>
        <v>60</v>
      </c>
      <c r="H122">
        <f>UIT!O122</f>
        <v>-30</v>
      </c>
      <c r="I122">
        <f>UIT!Q122</f>
        <v>-30</v>
      </c>
      <c r="J122">
        <f>UIT!S122</f>
        <v>-30</v>
      </c>
      <c r="K122">
        <f>UIT!U122</f>
        <v>30</v>
      </c>
      <c r="L122">
        <f>UIT!W122</f>
        <v>30</v>
      </c>
      <c r="M122">
        <f>UIT!Y122</f>
        <v>60</v>
      </c>
      <c r="T122" s="40">
        <f>(COUNT(Tabel13[[#This Row],[1]:[12]])-COUNTIF(Tabel13[[#This Row],[1]:[12]],30))/COUNT(Tabel13[[#This Row],[1]:[12]])</f>
        <v>0.75</v>
      </c>
      <c r="U122" s="19">
        <f>(COUNTIF(Tabel13[[#This Row],[1]:[12]],0)+COUNTIF(Tabel13[[#This Row],[1]:[12]],-30))/COUNT(Tabel13[[#This Row],[1]:[12]])</f>
        <v>0.41666666666666669</v>
      </c>
      <c r="V122" s="19">
        <f>COUNTIF(Tabel13[[#This Row],[1]:[12]],60)/COUNT(Tabel13[[#This Row],[1]:[12]])</f>
        <v>0.33333333333333331</v>
      </c>
      <c r="W122">
        <f>IN!A122</f>
        <v>3</v>
      </c>
    </row>
    <row r="123" spans="1:23" x14ac:dyDescent="0.3">
      <c r="A123" s="36">
        <f>UIT!A123</f>
        <v>118</v>
      </c>
      <c r="B123">
        <f>UIT!C123</f>
        <v>0</v>
      </c>
      <c r="C123">
        <f>UIT!E123</f>
        <v>30</v>
      </c>
      <c r="D123">
        <f>UIT!G123</f>
        <v>0</v>
      </c>
      <c r="E123">
        <f>UIT!I123</f>
        <v>30</v>
      </c>
      <c r="F123">
        <f>UIT!K123</f>
        <v>0</v>
      </c>
      <c r="G123">
        <f>UIT!M123</f>
        <v>60</v>
      </c>
      <c r="H123">
        <f>UIT!O123</f>
        <v>0</v>
      </c>
      <c r="I123">
        <f>UIT!Q123</f>
        <v>0</v>
      </c>
      <c r="J123">
        <f>UIT!S123</f>
        <v>0</v>
      </c>
      <c r="K123">
        <f>UIT!U123</f>
        <v>30</v>
      </c>
      <c r="L123">
        <f>UIT!W123</f>
        <v>0</v>
      </c>
      <c r="M123">
        <f>UIT!Y123</f>
        <v>30</v>
      </c>
      <c r="T123" s="40">
        <f>(COUNT(Tabel13[[#This Row],[1]:[12]])-COUNTIF(Tabel13[[#This Row],[1]:[12]],30))/COUNT(Tabel13[[#This Row],[1]:[12]])</f>
        <v>0.66666666666666663</v>
      </c>
      <c r="U123" s="19">
        <f>(COUNTIF(Tabel13[[#This Row],[1]:[12]],0)+COUNTIF(Tabel13[[#This Row],[1]:[12]],-30))/COUNT(Tabel13[[#This Row],[1]:[12]])</f>
        <v>0.58333333333333337</v>
      </c>
      <c r="V123" s="19">
        <f>COUNTIF(Tabel13[[#This Row],[1]:[12]],60)/COUNT(Tabel13[[#This Row],[1]:[12]])</f>
        <v>8.3333333333333329E-2</v>
      </c>
      <c r="W123">
        <f>IN!A123</f>
        <v>3</v>
      </c>
    </row>
    <row r="124" spans="1:23" x14ac:dyDescent="0.3">
      <c r="A124" s="36">
        <f>UIT!A124</f>
        <v>119</v>
      </c>
      <c r="B124">
        <f>UIT!C124</f>
        <v>30</v>
      </c>
      <c r="C124">
        <f>UIT!E124</f>
        <v>30</v>
      </c>
      <c r="D124">
        <f>UIT!G124</f>
        <v>30</v>
      </c>
      <c r="E124">
        <f>UIT!I124</f>
        <v>30</v>
      </c>
      <c r="F124">
        <f>UIT!K124</f>
        <v>0</v>
      </c>
      <c r="G124">
        <f>UIT!M124</f>
        <v>0</v>
      </c>
      <c r="H124">
        <f>UIT!O124</f>
        <v>30</v>
      </c>
      <c r="I124">
        <f>UIT!Q124</f>
        <v>30</v>
      </c>
      <c r="J124">
        <f>UIT!S124</f>
        <v>0</v>
      </c>
      <c r="K124">
        <f>UIT!U124</f>
        <v>0</v>
      </c>
      <c r="L124">
        <f>UIT!W124</f>
        <v>30</v>
      </c>
      <c r="M124">
        <f>UIT!Y124</f>
        <v>30</v>
      </c>
      <c r="T124" s="40">
        <f>(COUNT(Tabel13[[#This Row],[1]:[12]])-COUNTIF(Tabel13[[#This Row],[1]:[12]],30))/COUNT(Tabel13[[#This Row],[1]:[12]])</f>
        <v>0.33333333333333331</v>
      </c>
      <c r="U124" s="19">
        <f>(COUNTIF(Tabel13[[#This Row],[1]:[12]],0)+COUNTIF(Tabel13[[#This Row],[1]:[12]],-30))/COUNT(Tabel13[[#This Row],[1]:[12]])</f>
        <v>0.33333333333333331</v>
      </c>
      <c r="V124" s="19">
        <f>COUNTIF(Tabel13[[#This Row],[1]:[12]],60)/COUNT(Tabel13[[#This Row],[1]:[12]])</f>
        <v>0</v>
      </c>
      <c r="W124">
        <f>IN!A124</f>
        <v>3</v>
      </c>
    </row>
    <row r="125" spans="1:23" x14ac:dyDescent="0.3">
      <c r="A125" s="36">
        <f>UIT!A125</f>
        <v>120</v>
      </c>
      <c r="B125">
        <f>UIT!C125</f>
        <v>0</v>
      </c>
      <c r="C125">
        <f>UIT!E125</f>
        <v>0</v>
      </c>
      <c r="D125">
        <f>UIT!G125</f>
        <v>30</v>
      </c>
      <c r="E125">
        <f>UIT!I125</f>
        <v>0</v>
      </c>
      <c r="F125">
        <f>UIT!K125</f>
        <v>0</v>
      </c>
      <c r="G125">
        <f>UIT!M125</f>
        <v>0</v>
      </c>
      <c r="H125">
        <f>UIT!O125</f>
        <v>0</v>
      </c>
      <c r="I125">
        <f>UIT!Q125</f>
        <v>0</v>
      </c>
      <c r="J125">
        <f>UIT!S125</f>
        <v>0</v>
      </c>
      <c r="K125">
        <f>UIT!U125</f>
        <v>0</v>
      </c>
      <c r="L125">
        <f>UIT!W125</f>
        <v>0</v>
      </c>
      <c r="M125">
        <f>UIT!Y125</f>
        <v>30</v>
      </c>
      <c r="T125" s="40">
        <f>(COUNT(Tabel13[[#This Row],[1]:[12]])-COUNTIF(Tabel13[[#This Row],[1]:[12]],30))/COUNT(Tabel13[[#This Row],[1]:[12]])</f>
        <v>0.83333333333333337</v>
      </c>
      <c r="U125" s="19">
        <f>(COUNTIF(Tabel13[[#This Row],[1]:[12]],0)+COUNTIF(Tabel13[[#This Row],[1]:[12]],-30))/COUNT(Tabel13[[#This Row],[1]:[12]])</f>
        <v>0.83333333333333337</v>
      </c>
      <c r="V125" s="19">
        <f>COUNTIF(Tabel13[[#This Row],[1]:[12]],60)/COUNT(Tabel13[[#This Row],[1]:[12]])</f>
        <v>0</v>
      </c>
      <c r="W125">
        <f>IN!A125</f>
        <v>3</v>
      </c>
    </row>
    <row r="126" spans="1:23" x14ac:dyDescent="0.3">
      <c r="A126" s="36">
        <f>UIT!A126</f>
        <v>121</v>
      </c>
      <c r="B126">
        <f>UIT!C126</f>
        <v>30</v>
      </c>
      <c r="C126">
        <f>UIT!E126</f>
        <v>30</v>
      </c>
      <c r="D126">
        <f>UIT!G126</f>
        <v>30</v>
      </c>
      <c r="E126">
        <f>UIT!I126</f>
        <v>30</v>
      </c>
      <c r="F126">
        <f>UIT!K126</f>
        <v>60</v>
      </c>
      <c r="G126">
        <f>UIT!M126</f>
        <v>0</v>
      </c>
      <c r="H126">
        <f>UIT!O126</f>
        <v>30</v>
      </c>
      <c r="I126">
        <f>UIT!Q126</f>
        <v>30</v>
      </c>
      <c r="J126">
        <f>UIT!S126</f>
        <v>0</v>
      </c>
      <c r="K126">
        <f>UIT!U126</f>
        <v>0</v>
      </c>
      <c r="L126">
        <f>UIT!W126</f>
        <v>30</v>
      </c>
      <c r="M126">
        <f>UIT!Y126</f>
        <v>30</v>
      </c>
      <c r="T126" s="40">
        <f>(COUNT(Tabel13[[#This Row],[1]:[12]])-COUNTIF(Tabel13[[#This Row],[1]:[12]],30))/COUNT(Tabel13[[#This Row],[1]:[12]])</f>
        <v>0.33333333333333331</v>
      </c>
      <c r="U126" s="19">
        <f>(COUNTIF(Tabel13[[#This Row],[1]:[12]],0)+COUNTIF(Tabel13[[#This Row],[1]:[12]],-30))/COUNT(Tabel13[[#This Row],[1]:[12]])</f>
        <v>0.25</v>
      </c>
      <c r="V126" s="19">
        <f>COUNTIF(Tabel13[[#This Row],[1]:[12]],60)/COUNT(Tabel13[[#This Row],[1]:[12]])</f>
        <v>8.3333333333333329E-2</v>
      </c>
      <c r="W126">
        <f>IN!A126</f>
        <v>3</v>
      </c>
    </row>
    <row r="127" spans="1:23" x14ac:dyDescent="0.3">
      <c r="A127" s="36">
        <f>UIT!A127</f>
        <v>122</v>
      </c>
      <c r="B127">
        <f>UIT!C127</f>
        <v>30</v>
      </c>
      <c r="C127">
        <f>UIT!E127</f>
        <v>30</v>
      </c>
      <c r="D127">
        <f>UIT!G127</f>
        <v>30</v>
      </c>
      <c r="E127">
        <f>UIT!I127</f>
        <v>30</v>
      </c>
      <c r="F127">
        <f>UIT!K127</f>
        <v>30</v>
      </c>
      <c r="G127">
        <f>UIT!M127</f>
        <v>30</v>
      </c>
      <c r="H127">
        <f>UIT!O127</f>
        <v>30</v>
      </c>
      <c r="I127">
        <f>UIT!Q127</f>
        <v>30</v>
      </c>
      <c r="J127">
        <f>UIT!S127</f>
        <v>60</v>
      </c>
      <c r="K127">
        <f>UIT!U127</f>
        <v>30</v>
      </c>
      <c r="L127">
        <f>UIT!W127</f>
        <v>30</v>
      </c>
      <c r="M127">
        <f>UIT!Y127</f>
        <v>30</v>
      </c>
      <c r="T127" s="40">
        <f>(COUNT(Tabel13[[#This Row],[1]:[12]])-COUNTIF(Tabel13[[#This Row],[1]:[12]],30))/COUNT(Tabel13[[#This Row],[1]:[12]])</f>
        <v>8.3333333333333329E-2</v>
      </c>
      <c r="U127" s="19">
        <f>(COUNTIF(Tabel13[[#This Row],[1]:[12]],0)+COUNTIF(Tabel13[[#This Row],[1]:[12]],-30))/COUNT(Tabel13[[#This Row],[1]:[12]])</f>
        <v>0</v>
      </c>
      <c r="V127" s="19">
        <f>COUNTIF(Tabel13[[#This Row],[1]:[12]],60)/COUNT(Tabel13[[#This Row],[1]:[12]])</f>
        <v>8.3333333333333329E-2</v>
      </c>
      <c r="W127">
        <f>IN!A127</f>
        <v>3</v>
      </c>
    </row>
    <row r="128" spans="1:23" x14ac:dyDescent="0.3">
      <c r="A128" s="36">
        <f>UIT!A128</f>
        <v>123</v>
      </c>
      <c r="B128">
        <f>UIT!C128</f>
        <v>0</v>
      </c>
      <c r="C128">
        <f>UIT!E128</f>
        <v>30</v>
      </c>
      <c r="D128">
        <f>UIT!G128</f>
        <v>30</v>
      </c>
      <c r="E128">
        <f>UIT!I128</f>
        <v>0</v>
      </c>
      <c r="F128">
        <f>UIT!K128</f>
        <v>0</v>
      </c>
      <c r="G128">
        <f>UIT!M128</f>
        <v>0</v>
      </c>
      <c r="H128">
        <f>UIT!O128</f>
        <v>0</v>
      </c>
      <c r="I128">
        <f>UIT!Q128</f>
        <v>0</v>
      </c>
      <c r="J128">
        <f>UIT!S128</f>
        <v>60</v>
      </c>
      <c r="K128">
        <f>UIT!U128</f>
        <v>30</v>
      </c>
      <c r="L128">
        <f>UIT!W128</f>
        <v>0</v>
      </c>
      <c r="M128">
        <f>UIT!Y128</f>
        <v>30</v>
      </c>
      <c r="T128" s="40">
        <f>(COUNT(Tabel13[[#This Row],[1]:[12]])-COUNTIF(Tabel13[[#This Row],[1]:[12]],30))/COUNT(Tabel13[[#This Row],[1]:[12]])</f>
        <v>0.66666666666666663</v>
      </c>
      <c r="U128" s="19">
        <f>(COUNTIF(Tabel13[[#This Row],[1]:[12]],0)+COUNTIF(Tabel13[[#This Row],[1]:[12]],-30))/COUNT(Tabel13[[#This Row],[1]:[12]])</f>
        <v>0.58333333333333337</v>
      </c>
      <c r="V128" s="19">
        <f>COUNTIF(Tabel13[[#This Row],[1]:[12]],60)/COUNT(Tabel13[[#This Row],[1]:[12]])</f>
        <v>8.3333333333333329E-2</v>
      </c>
      <c r="W128">
        <f>IN!A128</f>
        <v>3</v>
      </c>
    </row>
    <row r="129" spans="1:23" x14ac:dyDescent="0.3">
      <c r="A129" s="36">
        <f>UIT!A129</f>
        <v>124</v>
      </c>
      <c r="B129">
        <f>UIT!C129</f>
        <v>0</v>
      </c>
      <c r="C129">
        <f>UIT!E129</f>
        <v>30</v>
      </c>
      <c r="D129">
        <f>UIT!G129</f>
        <v>60</v>
      </c>
      <c r="E129">
        <f>UIT!I129</f>
        <v>30</v>
      </c>
      <c r="F129">
        <f>UIT!K129</f>
        <v>30</v>
      </c>
      <c r="G129">
        <f>UIT!M129</f>
        <v>60</v>
      </c>
      <c r="H129">
        <f>UIT!O129</f>
        <v>60</v>
      </c>
      <c r="I129">
        <f>UIT!Q129</f>
        <v>0</v>
      </c>
      <c r="J129">
        <f>UIT!S129</f>
        <v>0</v>
      </c>
      <c r="K129">
        <f>UIT!U129</f>
        <v>30</v>
      </c>
      <c r="L129">
        <f>UIT!W129</f>
        <v>60</v>
      </c>
      <c r="M129">
        <f>UIT!Y129</f>
        <v>30</v>
      </c>
      <c r="T129" s="40">
        <f>(COUNT(Tabel13[[#This Row],[1]:[12]])-COUNTIF(Tabel13[[#This Row],[1]:[12]],30))/COUNT(Tabel13[[#This Row],[1]:[12]])</f>
        <v>0.58333333333333337</v>
      </c>
      <c r="U129" s="19">
        <f>(COUNTIF(Tabel13[[#This Row],[1]:[12]],0)+COUNTIF(Tabel13[[#This Row],[1]:[12]],-30))/COUNT(Tabel13[[#This Row],[1]:[12]])</f>
        <v>0.25</v>
      </c>
      <c r="V129" s="19">
        <f>COUNTIF(Tabel13[[#This Row],[1]:[12]],60)/COUNT(Tabel13[[#This Row],[1]:[12]])</f>
        <v>0.33333333333333331</v>
      </c>
      <c r="W129">
        <f>IN!A129</f>
        <v>3</v>
      </c>
    </row>
    <row r="130" spans="1:23" x14ac:dyDescent="0.3">
      <c r="A130" s="36">
        <f>UIT!A130</f>
        <v>125</v>
      </c>
      <c r="B130">
        <f>UIT!C130</f>
        <v>30</v>
      </c>
      <c r="C130">
        <f>UIT!E130</f>
        <v>30</v>
      </c>
      <c r="D130">
        <f>UIT!G130</f>
        <v>30</v>
      </c>
      <c r="E130">
        <f>UIT!I130</f>
        <v>30</v>
      </c>
      <c r="F130">
        <f>UIT!K130</f>
        <v>30</v>
      </c>
      <c r="G130">
        <f>UIT!M130</f>
        <v>30</v>
      </c>
      <c r="H130">
        <f>UIT!O130</f>
        <v>30</v>
      </c>
      <c r="I130">
        <f>UIT!Q130</f>
        <v>30</v>
      </c>
      <c r="J130">
        <f>UIT!S130</f>
        <v>30</v>
      </c>
      <c r="K130">
        <f>UIT!U130</f>
        <v>30</v>
      </c>
      <c r="L130">
        <f>UIT!W130</f>
        <v>30</v>
      </c>
      <c r="M130">
        <f>UIT!Y130</f>
        <v>30</v>
      </c>
      <c r="T130" s="40">
        <f>(COUNT(Tabel13[[#This Row],[1]:[12]])-COUNTIF(Tabel13[[#This Row],[1]:[12]],30))/COUNT(Tabel13[[#This Row],[1]:[12]])</f>
        <v>0</v>
      </c>
      <c r="U130" s="19">
        <f>(COUNTIF(Tabel13[[#This Row],[1]:[12]],0)+COUNTIF(Tabel13[[#This Row],[1]:[12]],-30))/COUNT(Tabel13[[#This Row],[1]:[12]])</f>
        <v>0</v>
      </c>
      <c r="V130" s="19">
        <f>COUNTIF(Tabel13[[#This Row],[1]:[12]],60)/COUNT(Tabel13[[#This Row],[1]:[12]])</f>
        <v>0</v>
      </c>
      <c r="W130">
        <f>IN!A130</f>
        <v>3</v>
      </c>
    </row>
    <row r="131" spans="1:23" x14ac:dyDescent="0.3">
      <c r="A131" t="s">
        <v>16</v>
      </c>
      <c r="B131" s="19">
        <f>(COUNT(B4:B130)-COUNTIF(B4:B130,30))/COUNT(B4:B130)</f>
        <v>0.53543307086614178</v>
      </c>
      <c r="C131" s="19">
        <f t="shared" ref="C131:M131" si="1">(COUNT(C4:C130)-COUNTIF(C4:C130,30))/COUNT(C4:C130)</f>
        <v>0.33070866141732286</v>
      </c>
      <c r="D131" s="19">
        <f t="shared" si="1"/>
        <v>0.48818897637795278</v>
      </c>
      <c r="E131" s="19">
        <f t="shared" si="1"/>
        <v>0.44094488188976377</v>
      </c>
      <c r="F131" s="19">
        <f t="shared" si="1"/>
        <v>0.61417322834645671</v>
      </c>
      <c r="G131" s="19">
        <f t="shared" si="1"/>
        <v>0.70866141732283461</v>
      </c>
      <c r="H131" s="19">
        <f t="shared" si="1"/>
        <v>0.62204724409448819</v>
      </c>
      <c r="I131" s="19">
        <f t="shared" si="1"/>
        <v>0.50393700787401574</v>
      </c>
      <c r="J131" s="19">
        <f t="shared" si="1"/>
        <v>0.62992125984251968</v>
      </c>
      <c r="K131" s="19">
        <f t="shared" si="1"/>
        <v>0.72440944881889768</v>
      </c>
      <c r="L131" s="19">
        <f t="shared" si="1"/>
        <v>0.38582677165354329</v>
      </c>
      <c r="M131" s="19">
        <f t="shared" si="1"/>
        <v>0.66141732283464572</v>
      </c>
      <c r="N131" s="19"/>
      <c r="O131" s="19"/>
      <c r="P131" s="19"/>
      <c r="Q131" s="19"/>
      <c r="R131" s="19"/>
    </row>
    <row r="132" spans="1:23" x14ac:dyDescent="0.3">
      <c r="A132" t="s">
        <v>35</v>
      </c>
      <c r="B132" s="19">
        <f>(COUNTIF(B4:B130,0))/COUNT(B4:B130)</f>
        <v>0.41732283464566927</v>
      </c>
      <c r="C132" s="19">
        <f t="shared" ref="C132:M132" si="2">(COUNTIF(C4:C130,0))/COUNT(C4:C130)</f>
        <v>0.24409448818897639</v>
      </c>
      <c r="D132" s="19">
        <f t="shared" si="2"/>
        <v>0.39370078740157483</v>
      </c>
      <c r="E132" s="19">
        <f t="shared" si="2"/>
        <v>0.33070866141732286</v>
      </c>
      <c r="F132" s="19">
        <f t="shared" si="2"/>
        <v>0.48031496062992124</v>
      </c>
      <c r="G132" s="19">
        <f t="shared" si="2"/>
        <v>0.49606299212598426</v>
      </c>
      <c r="H132" s="19">
        <f t="shared" si="2"/>
        <v>0.45669291338582679</v>
      </c>
      <c r="I132" s="19">
        <f t="shared" si="2"/>
        <v>0.38582677165354329</v>
      </c>
      <c r="J132" s="19">
        <f t="shared" si="2"/>
        <v>0.44094488188976377</v>
      </c>
      <c r="K132" s="19">
        <f t="shared" si="2"/>
        <v>0.51968503937007871</v>
      </c>
      <c r="L132" s="19">
        <f t="shared" si="2"/>
        <v>0.31496062992125984</v>
      </c>
      <c r="M132" s="19">
        <f t="shared" si="2"/>
        <v>0.49606299212598426</v>
      </c>
      <c r="N132" s="19"/>
      <c r="O132" s="19"/>
      <c r="P132" s="19"/>
      <c r="Q132" s="19"/>
      <c r="R132" s="19"/>
    </row>
    <row r="133" spans="1:23" x14ac:dyDescent="0.3">
      <c r="A133" t="s">
        <v>17</v>
      </c>
      <c r="B133" s="19">
        <f>(COUNTIF(B4:B130,60)/(COUNT(B4:B130)))</f>
        <v>1.5748031496062992E-2</v>
      </c>
      <c r="C133" s="19">
        <f t="shared" ref="C133:M133" si="3">(COUNTIF(C4:C130,60)/(COUNT(C4:C130)))</f>
        <v>6.2992125984251968E-2</v>
      </c>
      <c r="D133" s="19">
        <f t="shared" si="3"/>
        <v>6.2992125984251968E-2</v>
      </c>
      <c r="E133" s="19">
        <f t="shared" si="3"/>
        <v>5.5118110236220472E-2</v>
      </c>
      <c r="F133" s="19">
        <f t="shared" si="3"/>
        <v>7.874015748031496E-3</v>
      </c>
      <c r="G133" s="19">
        <f t="shared" si="3"/>
        <v>7.874015748031496E-2</v>
      </c>
      <c r="H133" s="19">
        <f t="shared" si="3"/>
        <v>7.0866141732283464E-2</v>
      </c>
      <c r="I133" s="19">
        <f t="shared" si="3"/>
        <v>4.7244094488188976E-2</v>
      </c>
      <c r="J133" s="19">
        <f t="shared" si="3"/>
        <v>7.874015748031496E-2</v>
      </c>
      <c r="K133" s="19">
        <f t="shared" si="3"/>
        <v>6.2992125984251968E-2</v>
      </c>
      <c r="L133" s="19">
        <f t="shared" si="3"/>
        <v>3.937007874015748E-2</v>
      </c>
      <c r="M133" s="19">
        <f t="shared" si="3"/>
        <v>3.937007874015748E-2</v>
      </c>
      <c r="N133" s="19"/>
      <c r="O133" s="19"/>
      <c r="P133" s="19"/>
      <c r="Q133" s="19"/>
      <c r="R133" s="19"/>
    </row>
    <row r="147" spans="24:24" x14ac:dyDescent="0.3">
      <c r="X147" s="38"/>
    </row>
  </sheetData>
  <sheetProtection selectLockedCells="1" selectUnlockedCells="1"/>
  <phoneticPr fontId="21" type="noConversion"/>
  <conditionalFormatting sqref="B4:S130">
    <cfRule type="cellIs" dxfId="6" priority="23" operator="equal">
      <formula>60</formula>
    </cfRule>
    <cfRule type="cellIs" dxfId="5" priority="24" operator="equal">
      <formula>30</formula>
    </cfRule>
    <cfRule type="cellIs" dxfId="4" priority="25" operator="equal">
      <formula>0</formula>
    </cfRule>
    <cfRule type="cellIs" dxfId="3" priority="1" operator="equal">
      <formula>-30</formula>
    </cfRule>
  </conditionalFormatting>
  <pageMargins left="0.7" right="0.7" top="0.75" bottom="0.75" header="0.3" footer="0.3"/>
  <pageSetup paperSize="8" scale="25" orientation="portrait" horizontalDpi="4294967293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A1:I14"/>
  <sheetViews>
    <sheetView workbookViewId="0">
      <selection activeCell="M13" sqref="M13"/>
    </sheetView>
  </sheetViews>
  <sheetFormatPr defaultRowHeight="14.4" x14ac:dyDescent="0.3"/>
  <cols>
    <col min="1" max="1" width="9.77734375" customWidth="1"/>
    <col min="2" max="2" width="32.77734375" bestFit="1" customWidth="1"/>
    <col min="3" max="4" width="9.77734375" customWidth="1"/>
    <col min="6" max="7" width="12.77734375" style="48" customWidth="1"/>
    <col min="8" max="8" width="12.77734375" customWidth="1"/>
  </cols>
  <sheetData>
    <row r="1" spans="1:9" ht="23.4" x14ac:dyDescent="0.45">
      <c r="A1" s="2" t="s">
        <v>116</v>
      </c>
      <c r="B1" s="2"/>
      <c r="C1" s="2"/>
      <c r="D1" s="2"/>
      <c r="E1" s="2"/>
      <c r="F1" s="89"/>
      <c r="G1" s="89"/>
      <c r="H1" s="89"/>
    </row>
    <row r="2" spans="1:9" x14ac:dyDescent="0.3">
      <c r="A2" s="4" t="s">
        <v>0</v>
      </c>
      <c r="B2" s="4" t="s">
        <v>5</v>
      </c>
      <c r="C2" s="4" t="s">
        <v>6</v>
      </c>
      <c r="D2" s="4" t="s">
        <v>7</v>
      </c>
      <c r="E2" s="4" t="s">
        <v>127</v>
      </c>
      <c r="F2" s="52" t="s">
        <v>128</v>
      </c>
      <c r="G2" s="52" t="s">
        <v>129</v>
      </c>
      <c r="H2" s="52" t="s">
        <v>130</v>
      </c>
    </row>
    <row r="3" spans="1:9" ht="30" customHeight="1" thickBot="1" x14ac:dyDescent="0.35">
      <c r="A3" s="85">
        <v>1</v>
      </c>
      <c r="B3" s="86" t="s">
        <v>62</v>
      </c>
      <c r="C3" s="86" t="s">
        <v>66</v>
      </c>
      <c r="D3" s="86" t="s">
        <v>58</v>
      </c>
      <c r="E3" s="87"/>
      <c r="F3" s="90"/>
      <c r="G3" s="90"/>
      <c r="H3" s="6"/>
      <c r="I3" s="43"/>
    </row>
    <row r="4" spans="1:9" ht="30" customHeight="1" thickBot="1" x14ac:dyDescent="0.35">
      <c r="A4" s="87">
        <v>2</v>
      </c>
      <c r="B4" s="88" t="s">
        <v>86</v>
      </c>
      <c r="C4" s="88" t="s">
        <v>56</v>
      </c>
      <c r="D4" s="88" t="s">
        <v>68</v>
      </c>
      <c r="E4" s="87"/>
      <c r="F4" s="90"/>
      <c r="G4" s="90"/>
      <c r="H4" s="6"/>
      <c r="I4" s="43"/>
    </row>
    <row r="5" spans="1:9" ht="30" customHeight="1" thickBot="1" x14ac:dyDescent="0.35">
      <c r="A5" s="85">
        <v>3</v>
      </c>
      <c r="B5" s="86" t="s">
        <v>65</v>
      </c>
      <c r="C5" s="86" t="s">
        <v>67</v>
      </c>
      <c r="D5" s="86" t="s">
        <v>63</v>
      </c>
      <c r="E5" s="87"/>
      <c r="F5" s="90"/>
      <c r="G5" s="90"/>
      <c r="H5" s="6"/>
      <c r="I5" s="43"/>
    </row>
    <row r="6" spans="1:9" ht="30" customHeight="1" x14ac:dyDescent="0.3">
      <c r="A6" s="87">
        <v>4</v>
      </c>
      <c r="B6" s="88" t="s">
        <v>87</v>
      </c>
      <c r="C6" s="88" t="s">
        <v>70</v>
      </c>
      <c r="D6" s="88" t="s">
        <v>69</v>
      </c>
      <c r="E6" s="87"/>
      <c r="F6" s="90"/>
      <c r="G6" s="90"/>
      <c r="H6" s="6"/>
      <c r="I6" s="44"/>
    </row>
    <row r="7" spans="1:9" ht="30" customHeight="1" x14ac:dyDescent="0.3">
      <c r="A7" s="85">
        <v>5</v>
      </c>
      <c r="B7" s="86" t="s">
        <v>88</v>
      </c>
      <c r="C7" s="86" t="s">
        <v>77</v>
      </c>
      <c r="D7" s="86" t="s">
        <v>98</v>
      </c>
      <c r="E7" s="87"/>
      <c r="F7" s="90"/>
      <c r="G7" s="90"/>
      <c r="H7" s="6"/>
      <c r="I7" s="44"/>
    </row>
    <row r="8" spans="1:9" ht="30" customHeight="1" x14ac:dyDescent="0.3">
      <c r="A8" s="87">
        <v>6</v>
      </c>
      <c r="B8" s="88" t="s">
        <v>89</v>
      </c>
      <c r="C8" s="88" t="s">
        <v>57</v>
      </c>
      <c r="D8" s="88" t="s">
        <v>99</v>
      </c>
      <c r="E8" s="87"/>
      <c r="F8" s="90"/>
      <c r="G8" s="90"/>
      <c r="H8" s="6"/>
      <c r="I8" s="44"/>
    </row>
    <row r="9" spans="1:9" ht="30" customHeight="1" x14ac:dyDescent="0.3">
      <c r="A9" s="85">
        <v>7</v>
      </c>
      <c r="B9" s="86" t="s">
        <v>90</v>
      </c>
      <c r="C9" s="86" t="s">
        <v>94</v>
      </c>
      <c r="D9" s="86" t="s">
        <v>100</v>
      </c>
      <c r="E9" s="87"/>
      <c r="F9" s="90"/>
      <c r="G9" s="90"/>
      <c r="H9" s="6"/>
      <c r="I9" s="44"/>
    </row>
    <row r="10" spans="1:9" ht="30" customHeight="1" x14ac:dyDescent="0.3">
      <c r="A10" s="87">
        <v>8</v>
      </c>
      <c r="B10" s="88" t="s">
        <v>91</v>
      </c>
      <c r="C10" s="88" t="s">
        <v>95</v>
      </c>
      <c r="D10" s="88" t="s">
        <v>101</v>
      </c>
      <c r="E10" s="87"/>
      <c r="F10" s="90"/>
      <c r="G10" s="90"/>
      <c r="H10" s="6"/>
      <c r="I10" s="44"/>
    </row>
    <row r="11" spans="1:9" ht="30" customHeight="1" x14ac:dyDescent="0.3">
      <c r="A11" s="85">
        <v>9</v>
      </c>
      <c r="B11" s="86" t="s">
        <v>92</v>
      </c>
      <c r="C11" s="86" t="s">
        <v>96</v>
      </c>
      <c r="D11" s="86" t="s">
        <v>102</v>
      </c>
      <c r="E11" s="87"/>
      <c r="F11" s="90"/>
      <c r="G11" s="90"/>
      <c r="H11" s="6"/>
      <c r="I11" s="44"/>
    </row>
    <row r="12" spans="1:9" ht="30" customHeight="1" x14ac:dyDescent="0.3">
      <c r="A12" s="87">
        <v>10</v>
      </c>
      <c r="B12" s="88" t="s">
        <v>93</v>
      </c>
      <c r="C12" s="88" t="s">
        <v>97</v>
      </c>
      <c r="D12" s="88" t="s">
        <v>103</v>
      </c>
      <c r="E12" s="87"/>
      <c r="F12" s="90" t="s">
        <v>1</v>
      </c>
      <c r="G12" s="90"/>
      <c r="H12" s="6"/>
      <c r="I12" s="44"/>
    </row>
    <row r="13" spans="1:9" ht="30" customHeight="1" x14ac:dyDescent="0.3">
      <c r="A13" s="85">
        <v>11</v>
      </c>
      <c r="B13" s="88" t="s">
        <v>111</v>
      </c>
      <c r="C13" s="88" t="s">
        <v>68</v>
      </c>
      <c r="D13" s="88" t="s">
        <v>113</v>
      </c>
      <c r="E13" s="87"/>
      <c r="F13" s="90"/>
      <c r="G13" s="90"/>
      <c r="H13" s="6"/>
    </row>
    <row r="14" spans="1:9" ht="30" customHeight="1" thickBot="1" x14ac:dyDescent="0.35">
      <c r="A14" s="87">
        <v>12</v>
      </c>
      <c r="B14" s="88" t="s">
        <v>112</v>
      </c>
      <c r="C14" s="88" t="s">
        <v>114</v>
      </c>
      <c r="D14" s="88" t="s">
        <v>115</v>
      </c>
      <c r="E14" s="87"/>
      <c r="F14" s="90"/>
      <c r="G14" s="90"/>
      <c r="H14" s="6"/>
      <c r="I14" s="43"/>
    </row>
  </sheetData>
  <protectedRanges>
    <protectedRange algorithmName="SHA-512" hashValue="3UMNFzSrBMoKBskFEdeyzzHOAdc19eGaCrn65CfMVE1D2FdxlujNNfQmuUj5sew17NnA27Wl3YhOkV2Oq1SEfA==" saltValue="9/xRL7mccmPoa3qBG6TX4A==" spinCount="100000" sqref="B3:D14" name="Bereik1"/>
  </protectedRanges>
  <phoneticPr fontId="21" type="noConversion"/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2">
    <tabColor theme="9" tint="-0.249977111117893"/>
  </sheetPr>
  <dimension ref="A1:D154"/>
  <sheetViews>
    <sheetView workbookViewId="0">
      <pane ySplit="2" topLeftCell="A100" activePane="bottomLeft" state="frozen"/>
      <selection pane="bottomLeft" activeCell="D128" sqref="D128"/>
    </sheetView>
  </sheetViews>
  <sheetFormatPr defaultRowHeight="14.4" x14ac:dyDescent="0.3"/>
  <cols>
    <col min="1" max="1" width="8.88671875" style="48"/>
    <col min="2" max="2" width="9.77734375" style="48" customWidth="1"/>
    <col min="3" max="4" width="8.88671875" style="48"/>
  </cols>
  <sheetData>
    <row r="1" spans="1:4" x14ac:dyDescent="0.3">
      <c r="B1" s="45"/>
      <c r="D1" s="48" t="s">
        <v>117</v>
      </c>
    </row>
    <row r="2" spans="1:4" x14ac:dyDescent="0.3">
      <c r="A2" s="48" t="s">
        <v>59</v>
      </c>
      <c r="B2" s="46" t="s">
        <v>2</v>
      </c>
      <c r="C2" s="46" t="s">
        <v>3</v>
      </c>
      <c r="D2" s="46" t="s">
        <v>107</v>
      </c>
    </row>
    <row r="3" spans="1:4" x14ac:dyDescent="0.3">
      <c r="A3" s="48">
        <v>1</v>
      </c>
      <c r="B3" s="47">
        <v>1</v>
      </c>
      <c r="C3" s="65">
        <v>60</v>
      </c>
      <c r="D3" s="66">
        <v>1</v>
      </c>
    </row>
    <row r="4" spans="1:4" x14ac:dyDescent="0.3">
      <c r="A4" s="48">
        <v>1</v>
      </c>
      <c r="B4" s="47">
        <v>2</v>
      </c>
      <c r="C4" s="65">
        <v>14</v>
      </c>
      <c r="D4" s="66"/>
    </row>
    <row r="5" spans="1:4" x14ac:dyDescent="0.3">
      <c r="A5" s="48">
        <v>1</v>
      </c>
      <c r="B5" s="47">
        <v>3</v>
      </c>
      <c r="C5" s="65">
        <v>19</v>
      </c>
      <c r="D5" s="66">
        <v>1</v>
      </c>
    </row>
    <row r="6" spans="1:4" x14ac:dyDescent="0.3">
      <c r="A6" s="48">
        <v>1</v>
      </c>
      <c r="B6" s="47">
        <v>4</v>
      </c>
      <c r="C6" s="65">
        <v>99</v>
      </c>
      <c r="D6" s="66"/>
    </row>
    <row r="7" spans="1:4" x14ac:dyDescent="0.3">
      <c r="A7" s="48">
        <v>1</v>
      </c>
      <c r="B7" s="47">
        <v>5</v>
      </c>
      <c r="C7" s="65">
        <v>66</v>
      </c>
      <c r="D7" s="66"/>
    </row>
    <row r="8" spans="1:4" x14ac:dyDescent="0.3">
      <c r="A8" s="48">
        <v>1</v>
      </c>
      <c r="B8" s="47">
        <v>6</v>
      </c>
      <c r="C8" s="65">
        <v>94</v>
      </c>
      <c r="D8" s="66">
        <v>1</v>
      </c>
    </row>
    <row r="9" spans="1:4" x14ac:dyDescent="0.3">
      <c r="A9" s="48">
        <v>1</v>
      </c>
      <c r="B9" s="47">
        <v>7</v>
      </c>
      <c r="C9" s="65">
        <v>27</v>
      </c>
      <c r="D9" s="66"/>
    </row>
    <row r="10" spans="1:4" x14ac:dyDescent="0.3">
      <c r="A10" s="48">
        <v>1</v>
      </c>
      <c r="B10" s="47">
        <v>8</v>
      </c>
      <c r="C10" s="65">
        <v>9</v>
      </c>
      <c r="D10" s="66"/>
    </row>
    <row r="11" spans="1:4" x14ac:dyDescent="0.3">
      <c r="A11" s="48">
        <v>1</v>
      </c>
      <c r="B11" s="47">
        <v>9</v>
      </c>
      <c r="C11" s="65">
        <v>22</v>
      </c>
      <c r="D11" s="66"/>
    </row>
    <row r="12" spans="1:4" x14ac:dyDescent="0.3">
      <c r="A12" s="48">
        <v>1</v>
      </c>
      <c r="B12" s="47">
        <v>10</v>
      </c>
      <c r="C12" s="65">
        <v>52</v>
      </c>
      <c r="D12" s="66"/>
    </row>
    <row r="13" spans="1:4" x14ac:dyDescent="0.3">
      <c r="A13" s="48">
        <v>1</v>
      </c>
      <c r="B13" s="47" t="s">
        <v>125</v>
      </c>
      <c r="C13" s="65">
        <v>18</v>
      </c>
      <c r="D13" s="66"/>
    </row>
    <row r="14" spans="1:4" x14ac:dyDescent="0.3">
      <c r="A14" s="48">
        <v>1</v>
      </c>
      <c r="B14" s="47" t="s">
        <v>126</v>
      </c>
      <c r="C14" s="65">
        <v>73</v>
      </c>
      <c r="D14" s="66">
        <v>1</v>
      </c>
    </row>
    <row r="15" spans="1:4" x14ac:dyDescent="0.3">
      <c r="A15" s="48">
        <v>1</v>
      </c>
      <c r="B15" s="47">
        <v>13</v>
      </c>
      <c r="C15" s="65">
        <v>7</v>
      </c>
      <c r="D15" s="66"/>
    </row>
    <row r="16" spans="1:4" x14ac:dyDescent="0.3">
      <c r="A16" s="48">
        <v>1</v>
      </c>
      <c r="B16" s="47">
        <v>14</v>
      </c>
      <c r="C16" s="65">
        <v>12</v>
      </c>
      <c r="D16" s="66"/>
    </row>
    <row r="17" spans="1:4" x14ac:dyDescent="0.3">
      <c r="A17" s="48">
        <v>1</v>
      </c>
      <c r="B17" s="47">
        <v>15</v>
      </c>
      <c r="C17" s="65">
        <v>89</v>
      </c>
      <c r="D17" s="66"/>
    </row>
    <row r="18" spans="1:4" x14ac:dyDescent="0.3">
      <c r="A18" s="48">
        <v>1</v>
      </c>
      <c r="B18" s="47">
        <v>16</v>
      </c>
      <c r="C18" s="65">
        <v>19</v>
      </c>
      <c r="D18" s="66"/>
    </row>
    <row r="19" spans="1:4" x14ac:dyDescent="0.3">
      <c r="A19" s="48">
        <v>1</v>
      </c>
      <c r="B19" s="47">
        <v>17</v>
      </c>
      <c r="C19" s="65">
        <v>78</v>
      </c>
      <c r="D19" s="66"/>
    </row>
    <row r="20" spans="1:4" x14ac:dyDescent="0.3">
      <c r="A20" s="48">
        <v>1</v>
      </c>
      <c r="B20" s="47">
        <v>18</v>
      </c>
      <c r="C20" s="65">
        <v>48</v>
      </c>
      <c r="D20" s="66">
        <v>1</v>
      </c>
    </row>
    <row r="21" spans="1:4" x14ac:dyDescent="0.3">
      <c r="A21" s="48">
        <v>1</v>
      </c>
      <c r="B21" s="47">
        <v>19</v>
      </c>
      <c r="C21" s="65">
        <v>61</v>
      </c>
      <c r="D21" s="66"/>
    </row>
    <row r="22" spans="1:4" x14ac:dyDescent="0.3">
      <c r="A22" s="48">
        <v>1</v>
      </c>
      <c r="B22" s="47">
        <v>20</v>
      </c>
      <c r="C22" s="65">
        <v>64</v>
      </c>
      <c r="D22" s="66"/>
    </row>
    <row r="23" spans="1:4" x14ac:dyDescent="0.3">
      <c r="A23" s="48">
        <v>1</v>
      </c>
      <c r="B23" s="47">
        <v>21</v>
      </c>
      <c r="C23" s="65">
        <v>68</v>
      </c>
      <c r="D23" s="66"/>
    </row>
    <row r="24" spans="1:4" x14ac:dyDescent="0.3">
      <c r="A24" s="48">
        <v>1</v>
      </c>
      <c r="B24" s="47">
        <v>22</v>
      </c>
      <c r="C24" s="65">
        <v>4</v>
      </c>
      <c r="D24" s="66"/>
    </row>
    <row r="25" spans="1:4" x14ac:dyDescent="0.3">
      <c r="A25" s="48">
        <v>1</v>
      </c>
      <c r="B25" s="47">
        <v>23</v>
      </c>
      <c r="C25" s="65">
        <v>72</v>
      </c>
      <c r="D25" s="66"/>
    </row>
    <row r="26" spans="1:4" x14ac:dyDescent="0.3">
      <c r="A26" s="48">
        <v>1</v>
      </c>
      <c r="B26" s="47">
        <v>24</v>
      </c>
      <c r="C26" s="65">
        <v>21</v>
      </c>
      <c r="D26" s="66"/>
    </row>
    <row r="27" spans="1:4" x14ac:dyDescent="0.3">
      <c r="A27" s="48">
        <v>1</v>
      </c>
      <c r="B27" s="47">
        <v>25</v>
      </c>
      <c r="C27" s="65">
        <v>50</v>
      </c>
      <c r="D27" s="66">
        <v>1</v>
      </c>
    </row>
    <row r="28" spans="1:4" x14ac:dyDescent="0.3">
      <c r="A28" s="48">
        <v>1</v>
      </c>
      <c r="B28" s="47">
        <v>26</v>
      </c>
      <c r="C28" s="65">
        <v>9</v>
      </c>
      <c r="D28" s="66"/>
    </row>
    <row r="29" spans="1:4" x14ac:dyDescent="0.3">
      <c r="A29" s="48">
        <v>1</v>
      </c>
      <c r="B29" s="47">
        <v>27</v>
      </c>
      <c r="C29" s="65">
        <v>13</v>
      </c>
      <c r="D29" s="66"/>
    </row>
    <row r="30" spans="1:4" x14ac:dyDescent="0.3">
      <c r="A30" s="48">
        <v>1</v>
      </c>
      <c r="B30" s="47">
        <v>28</v>
      </c>
      <c r="C30" s="65">
        <v>55</v>
      </c>
      <c r="D30" s="66"/>
    </row>
    <row r="31" spans="1:4" x14ac:dyDescent="0.3">
      <c r="A31" s="48">
        <v>1</v>
      </c>
      <c r="B31" s="47">
        <v>29</v>
      </c>
      <c r="C31" s="65">
        <v>3</v>
      </c>
      <c r="D31" s="66"/>
    </row>
    <row r="32" spans="1:4" x14ac:dyDescent="0.3">
      <c r="A32" s="48">
        <v>1</v>
      </c>
      <c r="B32" s="47">
        <v>30</v>
      </c>
      <c r="C32" s="65">
        <v>14</v>
      </c>
      <c r="D32" s="66"/>
    </row>
    <row r="33" spans="1:4" x14ac:dyDescent="0.3">
      <c r="A33" s="48">
        <v>1</v>
      </c>
      <c r="B33" s="47">
        <v>31</v>
      </c>
      <c r="C33" s="65">
        <v>40</v>
      </c>
      <c r="D33" s="66">
        <v>1</v>
      </c>
    </row>
    <row r="34" spans="1:4" x14ac:dyDescent="0.3">
      <c r="A34" s="48">
        <v>1</v>
      </c>
      <c r="B34" s="47">
        <v>32</v>
      </c>
      <c r="C34" s="65">
        <v>94</v>
      </c>
      <c r="D34" s="66"/>
    </row>
    <row r="35" spans="1:4" x14ac:dyDescent="0.3">
      <c r="A35" s="48">
        <v>1</v>
      </c>
      <c r="B35" s="47">
        <v>33</v>
      </c>
      <c r="C35" s="65">
        <v>56</v>
      </c>
      <c r="D35" s="66"/>
    </row>
    <row r="36" spans="1:4" x14ac:dyDescent="0.3">
      <c r="A36" s="48">
        <v>1</v>
      </c>
      <c r="B36" s="47">
        <v>34</v>
      </c>
      <c r="C36" s="65">
        <v>84</v>
      </c>
      <c r="D36" s="66"/>
    </row>
    <row r="37" spans="1:4" x14ac:dyDescent="0.3">
      <c r="A37" s="48">
        <v>1</v>
      </c>
      <c r="B37" s="47">
        <v>35</v>
      </c>
      <c r="C37" s="65">
        <v>21</v>
      </c>
      <c r="D37" s="66">
        <v>1</v>
      </c>
    </row>
    <row r="38" spans="1:4" x14ac:dyDescent="0.3">
      <c r="A38" s="48">
        <v>1</v>
      </c>
      <c r="B38" s="47">
        <v>36</v>
      </c>
      <c r="C38" s="65">
        <v>8</v>
      </c>
      <c r="D38" s="66"/>
    </row>
    <row r="39" spans="1:4" x14ac:dyDescent="0.3">
      <c r="A39" s="48">
        <v>1</v>
      </c>
      <c r="B39" s="47">
        <v>37</v>
      </c>
      <c r="C39" s="65">
        <v>87</v>
      </c>
      <c r="D39" s="66"/>
    </row>
    <row r="40" spans="1:4" x14ac:dyDescent="0.3">
      <c r="A40" s="48">
        <v>1</v>
      </c>
      <c r="B40" s="47">
        <v>38</v>
      </c>
      <c r="C40" s="65">
        <v>34</v>
      </c>
      <c r="D40" s="66">
        <v>1</v>
      </c>
    </row>
    <row r="41" spans="1:4" x14ac:dyDescent="0.3">
      <c r="A41" s="48">
        <v>1</v>
      </c>
      <c r="B41" s="47">
        <v>39</v>
      </c>
      <c r="C41" s="65">
        <v>41</v>
      </c>
      <c r="D41" s="66"/>
    </row>
    <row r="42" spans="1:4" x14ac:dyDescent="0.3">
      <c r="A42" s="48">
        <v>1</v>
      </c>
      <c r="B42" s="47">
        <v>40</v>
      </c>
      <c r="C42" s="65">
        <v>24</v>
      </c>
      <c r="D42" s="66"/>
    </row>
    <row r="43" spans="1:4" x14ac:dyDescent="0.3">
      <c r="A43" s="48">
        <v>2</v>
      </c>
      <c r="B43" s="47">
        <v>41</v>
      </c>
      <c r="C43" s="65">
        <v>83</v>
      </c>
      <c r="D43" s="66">
        <v>1</v>
      </c>
    </row>
    <row r="44" spans="1:4" x14ac:dyDescent="0.3">
      <c r="A44" s="48">
        <v>2</v>
      </c>
      <c r="B44" s="47">
        <v>42</v>
      </c>
      <c r="C44" s="65">
        <v>99</v>
      </c>
      <c r="D44" s="66">
        <v>1</v>
      </c>
    </row>
    <row r="45" spans="1:4" x14ac:dyDescent="0.3">
      <c r="A45" s="48">
        <v>2</v>
      </c>
      <c r="B45" s="47">
        <v>43</v>
      </c>
      <c r="C45" s="65">
        <v>97</v>
      </c>
      <c r="D45" s="66">
        <v>1</v>
      </c>
    </row>
    <row r="46" spans="1:4" x14ac:dyDescent="0.3">
      <c r="A46" s="48">
        <v>2</v>
      </c>
      <c r="B46" s="47">
        <v>44</v>
      </c>
      <c r="C46" s="65">
        <v>6</v>
      </c>
      <c r="D46" s="66"/>
    </row>
    <row r="47" spans="1:4" x14ac:dyDescent="0.3">
      <c r="A47" s="48">
        <v>2</v>
      </c>
      <c r="B47" s="47">
        <v>45</v>
      </c>
      <c r="C47" s="65">
        <v>15</v>
      </c>
      <c r="D47" s="66">
        <v>1</v>
      </c>
    </row>
    <row r="48" spans="1:4" x14ac:dyDescent="0.3">
      <c r="A48" s="48">
        <v>2</v>
      </c>
      <c r="B48" s="47">
        <v>46</v>
      </c>
      <c r="C48" s="65">
        <v>57</v>
      </c>
      <c r="D48" s="66"/>
    </row>
    <row r="49" spans="1:4" x14ac:dyDescent="0.3">
      <c r="A49" s="48">
        <v>2</v>
      </c>
      <c r="B49" s="47">
        <v>47</v>
      </c>
      <c r="C49" s="65">
        <v>34</v>
      </c>
      <c r="D49" s="66"/>
    </row>
    <row r="50" spans="1:4" x14ac:dyDescent="0.3">
      <c r="A50" s="48">
        <v>2</v>
      </c>
      <c r="B50" s="47">
        <v>48</v>
      </c>
      <c r="C50" s="65">
        <v>57</v>
      </c>
      <c r="D50" s="66"/>
    </row>
    <row r="51" spans="1:4" x14ac:dyDescent="0.3">
      <c r="A51" s="48">
        <v>2</v>
      </c>
      <c r="B51" s="47">
        <v>49</v>
      </c>
      <c r="C51" s="65">
        <v>25</v>
      </c>
      <c r="D51" s="66"/>
    </row>
    <row r="52" spans="1:4" x14ac:dyDescent="0.3">
      <c r="A52" s="48">
        <v>2</v>
      </c>
      <c r="B52" s="47">
        <v>50</v>
      </c>
      <c r="C52" s="65">
        <v>80</v>
      </c>
      <c r="D52" s="66"/>
    </row>
    <row r="53" spans="1:4" x14ac:dyDescent="0.3">
      <c r="A53" s="48">
        <v>2</v>
      </c>
      <c r="B53" s="47">
        <v>51</v>
      </c>
      <c r="C53" s="65">
        <v>22</v>
      </c>
      <c r="D53" s="66"/>
    </row>
    <row r="54" spans="1:4" x14ac:dyDescent="0.3">
      <c r="A54" s="48">
        <v>2</v>
      </c>
      <c r="B54" s="47">
        <v>52</v>
      </c>
      <c r="C54" s="65">
        <v>7</v>
      </c>
      <c r="D54" s="66">
        <v>1</v>
      </c>
    </row>
    <row r="55" spans="1:4" x14ac:dyDescent="0.3">
      <c r="A55" s="48">
        <v>2</v>
      </c>
      <c r="B55" s="47">
        <v>53</v>
      </c>
      <c r="C55" s="65">
        <v>23</v>
      </c>
      <c r="D55" s="66"/>
    </row>
    <row r="56" spans="1:4" x14ac:dyDescent="0.3">
      <c r="A56" s="48">
        <v>2</v>
      </c>
      <c r="B56" s="47">
        <v>54</v>
      </c>
      <c r="C56" s="65">
        <v>72</v>
      </c>
      <c r="D56" s="66"/>
    </row>
    <row r="57" spans="1:4" x14ac:dyDescent="0.3">
      <c r="A57" s="48">
        <v>2</v>
      </c>
      <c r="B57" s="47">
        <v>55</v>
      </c>
      <c r="C57" s="65">
        <v>23</v>
      </c>
      <c r="D57" s="66"/>
    </row>
    <row r="58" spans="1:4" x14ac:dyDescent="0.3">
      <c r="A58" s="48">
        <v>2</v>
      </c>
      <c r="B58" s="47">
        <v>56</v>
      </c>
      <c r="C58" s="65">
        <v>17</v>
      </c>
      <c r="D58" s="66"/>
    </row>
    <row r="59" spans="1:4" x14ac:dyDescent="0.3">
      <c r="A59" s="48">
        <v>2</v>
      </c>
      <c r="B59" s="47">
        <v>57</v>
      </c>
      <c r="C59" s="65">
        <v>15</v>
      </c>
      <c r="D59" s="66"/>
    </row>
    <row r="60" spans="1:4" x14ac:dyDescent="0.3">
      <c r="A60" s="48">
        <v>2</v>
      </c>
      <c r="B60" s="47">
        <v>58</v>
      </c>
      <c r="C60" s="65">
        <v>36</v>
      </c>
      <c r="D60" s="66"/>
    </row>
    <row r="61" spans="1:4" x14ac:dyDescent="0.3">
      <c r="A61" s="48">
        <v>2</v>
      </c>
      <c r="B61" s="47">
        <v>59</v>
      </c>
      <c r="C61" s="65">
        <v>80</v>
      </c>
      <c r="D61" s="66"/>
    </row>
    <row r="62" spans="1:4" x14ac:dyDescent="0.3">
      <c r="A62" s="48">
        <v>2</v>
      </c>
      <c r="B62" s="47">
        <v>60</v>
      </c>
      <c r="C62" s="65">
        <v>4</v>
      </c>
      <c r="D62" s="66">
        <v>1</v>
      </c>
    </row>
    <row r="63" spans="1:4" x14ac:dyDescent="0.3">
      <c r="A63" s="48">
        <v>2</v>
      </c>
      <c r="B63" s="47">
        <v>61</v>
      </c>
      <c r="C63" s="65">
        <v>37</v>
      </c>
      <c r="D63" s="66"/>
    </row>
    <row r="64" spans="1:4" x14ac:dyDescent="0.3">
      <c r="A64" s="48">
        <v>2</v>
      </c>
      <c r="B64" s="47">
        <v>62</v>
      </c>
      <c r="C64" s="65">
        <v>64</v>
      </c>
      <c r="D64" s="66"/>
    </row>
    <row r="65" spans="1:4" x14ac:dyDescent="0.3">
      <c r="A65" s="48">
        <v>2</v>
      </c>
      <c r="B65" s="47">
        <v>63</v>
      </c>
      <c r="C65" s="65">
        <v>88</v>
      </c>
      <c r="D65" s="66">
        <v>1</v>
      </c>
    </row>
    <row r="66" spans="1:4" x14ac:dyDescent="0.3">
      <c r="A66" s="48">
        <v>2</v>
      </c>
      <c r="B66" s="47">
        <v>64</v>
      </c>
      <c r="C66" s="65">
        <v>7</v>
      </c>
      <c r="D66" s="66"/>
    </row>
    <row r="67" spans="1:4" x14ac:dyDescent="0.3">
      <c r="A67" s="48">
        <v>2</v>
      </c>
      <c r="B67" s="47">
        <v>65</v>
      </c>
      <c r="C67" s="65">
        <v>67</v>
      </c>
      <c r="D67" s="66"/>
    </row>
    <row r="68" spans="1:4" x14ac:dyDescent="0.3">
      <c r="A68" s="48">
        <v>2</v>
      </c>
      <c r="B68" s="47">
        <v>66</v>
      </c>
      <c r="C68" s="65">
        <v>1</v>
      </c>
      <c r="D68" s="66"/>
    </row>
    <row r="69" spans="1:4" x14ac:dyDescent="0.3">
      <c r="A69" s="48">
        <v>2</v>
      </c>
      <c r="B69" s="47">
        <v>67</v>
      </c>
      <c r="C69" s="65">
        <v>52</v>
      </c>
      <c r="D69" s="66"/>
    </row>
    <row r="70" spans="1:4" x14ac:dyDescent="0.3">
      <c r="A70" s="48">
        <v>2</v>
      </c>
      <c r="B70" s="47">
        <v>68</v>
      </c>
      <c r="C70" s="65">
        <v>87</v>
      </c>
      <c r="D70" s="66"/>
    </row>
    <row r="71" spans="1:4" x14ac:dyDescent="0.3">
      <c r="A71" s="48">
        <v>2</v>
      </c>
      <c r="B71" s="47">
        <v>69</v>
      </c>
      <c r="C71" s="65">
        <v>24</v>
      </c>
      <c r="D71" s="66"/>
    </row>
    <row r="72" spans="1:4" x14ac:dyDescent="0.3">
      <c r="A72" s="48">
        <v>2</v>
      </c>
      <c r="B72" s="47">
        <v>70</v>
      </c>
      <c r="C72" s="65">
        <v>14</v>
      </c>
      <c r="D72" s="66">
        <v>1</v>
      </c>
    </row>
    <row r="73" spans="1:4" x14ac:dyDescent="0.3">
      <c r="A73" s="48">
        <v>2</v>
      </c>
      <c r="B73" s="47">
        <v>71</v>
      </c>
      <c r="C73" s="65">
        <v>37</v>
      </c>
      <c r="D73" s="66"/>
    </row>
    <row r="74" spans="1:4" x14ac:dyDescent="0.3">
      <c r="A74" s="48">
        <v>2</v>
      </c>
      <c r="B74" s="47">
        <v>72</v>
      </c>
      <c r="C74" s="65">
        <v>30</v>
      </c>
      <c r="D74" s="66"/>
    </row>
    <row r="75" spans="1:4" x14ac:dyDescent="0.3">
      <c r="A75" s="48">
        <v>2</v>
      </c>
      <c r="B75" s="47">
        <v>73</v>
      </c>
      <c r="C75" s="65">
        <v>32</v>
      </c>
      <c r="D75" s="66"/>
    </row>
    <row r="76" spans="1:4" x14ac:dyDescent="0.3">
      <c r="A76" s="48">
        <v>2</v>
      </c>
      <c r="B76" s="47">
        <v>74</v>
      </c>
      <c r="C76" s="65">
        <v>15</v>
      </c>
      <c r="D76" s="66"/>
    </row>
    <row r="77" spans="1:4" x14ac:dyDescent="0.3">
      <c r="A77" s="48">
        <v>2</v>
      </c>
      <c r="B77" s="47">
        <v>75</v>
      </c>
      <c r="C77" s="65">
        <v>28</v>
      </c>
      <c r="D77" s="66"/>
    </row>
    <row r="78" spans="1:4" x14ac:dyDescent="0.3">
      <c r="A78" s="48">
        <v>2</v>
      </c>
      <c r="B78" s="47">
        <v>76</v>
      </c>
      <c r="C78" s="65">
        <v>1</v>
      </c>
      <c r="D78" s="66"/>
    </row>
    <row r="79" spans="1:4" x14ac:dyDescent="0.3">
      <c r="A79" s="48">
        <v>3</v>
      </c>
      <c r="B79" s="47">
        <v>77</v>
      </c>
      <c r="C79" s="65">
        <v>32</v>
      </c>
      <c r="D79" s="66"/>
    </row>
    <row r="80" spans="1:4" x14ac:dyDescent="0.3">
      <c r="A80" s="48">
        <v>3</v>
      </c>
      <c r="B80" s="47">
        <v>78</v>
      </c>
      <c r="C80" s="65">
        <v>56</v>
      </c>
      <c r="D80" s="66">
        <v>1</v>
      </c>
    </row>
    <row r="81" spans="1:4" x14ac:dyDescent="0.3">
      <c r="A81" s="48">
        <v>3</v>
      </c>
      <c r="B81" s="47">
        <v>79</v>
      </c>
      <c r="C81" s="65">
        <v>55</v>
      </c>
      <c r="D81" s="66"/>
    </row>
    <row r="82" spans="1:4" x14ac:dyDescent="0.3">
      <c r="A82" s="48">
        <v>3</v>
      </c>
      <c r="B82" s="47">
        <v>80</v>
      </c>
      <c r="C82" s="65">
        <v>59</v>
      </c>
      <c r="D82" s="66">
        <v>1</v>
      </c>
    </row>
    <row r="83" spans="1:4" x14ac:dyDescent="0.3">
      <c r="A83" s="48">
        <v>3</v>
      </c>
      <c r="B83" s="47">
        <v>81</v>
      </c>
      <c r="C83" s="65">
        <v>62</v>
      </c>
      <c r="D83" s="66"/>
    </row>
    <row r="84" spans="1:4" x14ac:dyDescent="0.3">
      <c r="A84" s="48">
        <v>3</v>
      </c>
      <c r="B84" s="47">
        <v>82</v>
      </c>
      <c r="C84" s="65">
        <v>14</v>
      </c>
      <c r="D84" s="66">
        <v>1</v>
      </c>
    </row>
    <row r="85" spans="1:4" x14ac:dyDescent="0.3">
      <c r="A85" s="48">
        <v>3</v>
      </c>
      <c r="B85" s="47">
        <v>83</v>
      </c>
      <c r="C85" s="65">
        <v>32</v>
      </c>
      <c r="D85" s="66"/>
    </row>
    <row r="86" spans="1:4" x14ac:dyDescent="0.3">
      <c r="A86" s="48">
        <v>3</v>
      </c>
      <c r="B86" s="47">
        <v>84</v>
      </c>
      <c r="C86" s="65">
        <v>64</v>
      </c>
      <c r="D86" s="66">
        <v>1</v>
      </c>
    </row>
    <row r="87" spans="1:4" x14ac:dyDescent="0.3">
      <c r="A87" s="48">
        <v>3</v>
      </c>
      <c r="B87" s="47">
        <v>85</v>
      </c>
      <c r="C87" s="65">
        <v>78</v>
      </c>
      <c r="D87" s="66"/>
    </row>
    <row r="88" spans="1:4" x14ac:dyDescent="0.3">
      <c r="A88" s="48">
        <v>3</v>
      </c>
      <c r="B88" s="47">
        <v>86</v>
      </c>
      <c r="C88" s="65">
        <v>10</v>
      </c>
      <c r="D88" s="66"/>
    </row>
    <row r="89" spans="1:4" x14ac:dyDescent="0.3">
      <c r="A89" s="48">
        <v>3</v>
      </c>
      <c r="B89" s="47">
        <v>87</v>
      </c>
      <c r="C89" s="65">
        <v>7</v>
      </c>
      <c r="D89" s="66"/>
    </row>
    <row r="90" spans="1:4" x14ac:dyDescent="0.3">
      <c r="A90" s="48">
        <v>3</v>
      </c>
      <c r="B90" s="47">
        <v>88</v>
      </c>
      <c r="C90" s="65">
        <v>33</v>
      </c>
      <c r="D90" s="66"/>
    </row>
    <row r="91" spans="1:4" x14ac:dyDescent="0.3">
      <c r="A91" s="48">
        <v>3</v>
      </c>
      <c r="B91" s="47">
        <v>89</v>
      </c>
      <c r="C91" s="65">
        <v>89</v>
      </c>
      <c r="D91" s="66"/>
    </row>
    <row r="92" spans="1:4" x14ac:dyDescent="0.3">
      <c r="A92" s="48">
        <v>3</v>
      </c>
      <c r="B92" s="47">
        <v>90</v>
      </c>
      <c r="C92" s="65">
        <v>16</v>
      </c>
      <c r="D92" s="66">
        <v>1</v>
      </c>
    </row>
    <row r="93" spans="1:4" x14ac:dyDescent="0.3">
      <c r="A93" s="48">
        <v>3</v>
      </c>
      <c r="B93" s="47">
        <v>91</v>
      </c>
      <c r="C93" s="65">
        <v>41</v>
      </c>
      <c r="D93" s="66"/>
    </row>
    <row r="94" spans="1:4" x14ac:dyDescent="0.3">
      <c r="A94" s="48">
        <v>3</v>
      </c>
      <c r="B94" s="47">
        <v>92</v>
      </c>
      <c r="C94" s="65">
        <v>91</v>
      </c>
      <c r="D94" s="66"/>
    </row>
    <row r="95" spans="1:4" x14ac:dyDescent="0.3">
      <c r="A95" s="48">
        <v>3</v>
      </c>
      <c r="B95" s="47">
        <v>93</v>
      </c>
      <c r="C95" s="65">
        <v>33</v>
      </c>
      <c r="D95" s="66"/>
    </row>
    <row r="96" spans="1:4" x14ac:dyDescent="0.3">
      <c r="A96" s="48">
        <v>3</v>
      </c>
      <c r="B96" s="47">
        <v>94</v>
      </c>
      <c r="C96" s="65">
        <v>17</v>
      </c>
      <c r="D96" s="66"/>
    </row>
    <row r="97" spans="1:4" x14ac:dyDescent="0.3">
      <c r="A97" s="48">
        <v>3</v>
      </c>
      <c r="B97" s="47">
        <v>95</v>
      </c>
      <c r="C97" s="65">
        <v>30</v>
      </c>
      <c r="D97" s="66"/>
    </row>
    <row r="98" spans="1:4" x14ac:dyDescent="0.3">
      <c r="A98" s="48">
        <v>3</v>
      </c>
      <c r="B98" s="47">
        <v>96</v>
      </c>
      <c r="C98" s="65">
        <v>43</v>
      </c>
      <c r="D98" s="66"/>
    </row>
    <row r="99" spans="1:4" x14ac:dyDescent="0.3">
      <c r="A99" s="48">
        <v>3</v>
      </c>
      <c r="B99" s="47">
        <v>97</v>
      </c>
      <c r="C99" s="65">
        <v>71</v>
      </c>
      <c r="D99" s="66"/>
    </row>
    <row r="100" spans="1:4" x14ac:dyDescent="0.3">
      <c r="A100" s="48">
        <v>3</v>
      </c>
      <c r="B100" s="47" t="s">
        <v>118</v>
      </c>
      <c r="C100" s="65">
        <v>47</v>
      </c>
      <c r="D100" s="66"/>
    </row>
    <row r="101" spans="1:4" x14ac:dyDescent="0.3">
      <c r="A101" s="48">
        <v>3</v>
      </c>
      <c r="B101" s="47" t="s">
        <v>119</v>
      </c>
      <c r="C101" s="66">
        <v>21</v>
      </c>
      <c r="D101" s="66"/>
    </row>
    <row r="102" spans="1:4" x14ac:dyDescent="0.3">
      <c r="A102" s="48">
        <v>3</v>
      </c>
      <c r="B102" s="47" t="s">
        <v>120</v>
      </c>
      <c r="C102" s="66">
        <v>58</v>
      </c>
      <c r="D102" s="66">
        <v>1</v>
      </c>
    </row>
    <row r="103" spans="1:4" x14ac:dyDescent="0.3">
      <c r="A103" s="48">
        <v>3</v>
      </c>
      <c r="B103" s="47">
        <v>99</v>
      </c>
      <c r="C103" s="66">
        <v>77</v>
      </c>
      <c r="D103" s="66">
        <v>1</v>
      </c>
    </row>
    <row r="104" spans="1:4" x14ac:dyDescent="0.3">
      <c r="A104" s="48">
        <v>3</v>
      </c>
      <c r="B104" s="47">
        <v>100</v>
      </c>
      <c r="C104" s="66">
        <v>6</v>
      </c>
      <c r="D104" s="66"/>
    </row>
    <row r="105" spans="1:4" x14ac:dyDescent="0.3">
      <c r="A105" s="48">
        <v>3</v>
      </c>
      <c r="B105" s="47">
        <v>101</v>
      </c>
      <c r="C105" s="66">
        <v>13</v>
      </c>
      <c r="D105" s="66"/>
    </row>
    <row r="106" spans="1:4" x14ac:dyDescent="0.3">
      <c r="A106" s="48">
        <v>3</v>
      </c>
      <c r="B106" s="47">
        <v>102</v>
      </c>
      <c r="C106" s="66">
        <v>6</v>
      </c>
      <c r="D106" s="66"/>
    </row>
    <row r="107" spans="1:4" x14ac:dyDescent="0.3">
      <c r="A107" s="48">
        <v>3</v>
      </c>
      <c r="B107" s="47">
        <v>103</v>
      </c>
      <c r="C107" s="66">
        <v>49</v>
      </c>
      <c r="D107" s="66"/>
    </row>
    <row r="108" spans="1:4" x14ac:dyDescent="0.3">
      <c r="A108" s="48">
        <v>3</v>
      </c>
      <c r="B108" s="47">
        <v>104</v>
      </c>
      <c r="C108" s="66">
        <v>31</v>
      </c>
      <c r="D108" s="66"/>
    </row>
    <row r="109" spans="1:4" x14ac:dyDescent="0.3">
      <c r="A109" s="48">
        <v>3</v>
      </c>
      <c r="B109" s="47">
        <v>105</v>
      </c>
      <c r="C109" s="66">
        <v>47</v>
      </c>
      <c r="D109" s="66">
        <v>1</v>
      </c>
    </row>
    <row r="110" spans="1:4" x14ac:dyDescent="0.3">
      <c r="A110" s="48">
        <v>3</v>
      </c>
      <c r="B110" s="47">
        <v>106</v>
      </c>
      <c r="C110" s="66">
        <v>11</v>
      </c>
      <c r="D110" s="66"/>
    </row>
    <row r="111" spans="1:4" x14ac:dyDescent="0.3">
      <c r="A111" s="48">
        <v>3</v>
      </c>
      <c r="B111" s="47">
        <v>107</v>
      </c>
      <c r="C111" s="66">
        <v>38</v>
      </c>
      <c r="D111" s="66"/>
    </row>
    <row r="112" spans="1:4" x14ac:dyDescent="0.3">
      <c r="A112" s="48">
        <v>3</v>
      </c>
      <c r="B112" s="47">
        <v>108</v>
      </c>
      <c r="C112" s="66">
        <v>30</v>
      </c>
      <c r="D112" s="66"/>
    </row>
    <row r="113" spans="1:4" x14ac:dyDescent="0.3">
      <c r="A113" s="48">
        <v>3</v>
      </c>
      <c r="B113" s="47">
        <v>109</v>
      </c>
      <c r="C113" s="66">
        <v>37</v>
      </c>
      <c r="D113" s="66"/>
    </row>
    <row r="114" spans="1:4" x14ac:dyDescent="0.3">
      <c r="A114" s="48">
        <v>3</v>
      </c>
      <c r="B114" s="47">
        <v>110</v>
      </c>
      <c r="C114" s="66">
        <v>3</v>
      </c>
      <c r="D114" s="66"/>
    </row>
    <row r="115" spans="1:4" x14ac:dyDescent="0.3">
      <c r="A115" s="48">
        <v>3</v>
      </c>
      <c r="B115" s="47">
        <v>111</v>
      </c>
      <c r="C115" s="66">
        <v>11</v>
      </c>
      <c r="D115" s="66">
        <v>1</v>
      </c>
    </row>
    <row r="116" spans="1:4" x14ac:dyDescent="0.3">
      <c r="A116" s="48">
        <v>3</v>
      </c>
      <c r="B116" s="47">
        <v>112</v>
      </c>
      <c r="C116" s="66">
        <v>1</v>
      </c>
      <c r="D116" s="66"/>
    </row>
    <row r="117" spans="1:4" x14ac:dyDescent="0.3">
      <c r="A117" s="48">
        <v>3</v>
      </c>
      <c r="B117" s="47">
        <v>113</v>
      </c>
      <c r="C117" s="66">
        <v>20</v>
      </c>
      <c r="D117" s="66"/>
    </row>
    <row r="118" spans="1:4" x14ac:dyDescent="0.3">
      <c r="A118" s="48">
        <v>3</v>
      </c>
      <c r="B118" s="47">
        <v>114</v>
      </c>
      <c r="C118" s="66">
        <v>15</v>
      </c>
      <c r="D118" s="66"/>
    </row>
    <row r="119" spans="1:4" x14ac:dyDescent="0.3">
      <c r="A119" s="48">
        <v>3</v>
      </c>
      <c r="B119" s="47">
        <v>115</v>
      </c>
      <c r="C119" s="66">
        <v>40</v>
      </c>
      <c r="D119" s="66"/>
    </row>
    <row r="120" spans="1:4" x14ac:dyDescent="0.3">
      <c r="A120" s="48">
        <v>3</v>
      </c>
      <c r="B120" s="47">
        <v>116</v>
      </c>
      <c r="C120" s="66">
        <v>30</v>
      </c>
      <c r="D120" s="66"/>
    </row>
    <row r="121" spans="1:4" x14ac:dyDescent="0.3">
      <c r="A121" s="48">
        <v>3</v>
      </c>
      <c r="B121" s="47">
        <v>117</v>
      </c>
      <c r="C121" s="66">
        <v>91</v>
      </c>
      <c r="D121" s="66">
        <v>1</v>
      </c>
    </row>
    <row r="122" spans="1:4" x14ac:dyDescent="0.3">
      <c r="A122" s="48">
        <v>3</v>
      </c>
      <c r="B122" s="47">
        <v>118</v>
      </c>
      <c r="C122" s="66">
        <v>41</v>
      </c>
      <c r="D122" s="66"/>
    </row>
    <row r="123" spans="1:4" x14ac:dyDescent="0.3">
      <c r="A123" s="48">
        <v>3</v>
      </c>
      <c r="B123" s="47">
        <v>119</v>
      </c>
      <c r="C123" s="66">
        <v>38</v>
      </c>
      <c r="D123" s="66"/>
    </row>
    <row r="124" spans="1:4" x14ac:dyDescent="0.3">
      <c r="A124" s="48">
        <v>3</v>
      </c>
      <c r="B124" s="47">
        <v>120</v>
      </c>
      <c r="C124" s="66">
        <v>71</v>
      </c>
      <c r="D124" s="66"/>
    </row>
    <row r="125" spans="1:4" x14ac:dyDescent="0.3">
      <c r="A125" s="48">
        <v>3</v>
      </c>
      <c r="B125" s="47">
        <v>121</v>
      </c>
      <c r="C125" s="66">
        <v>50</v>
      </c>
      <c r="D125" s="66"/>
    </row>
    <row r="126" spans="1:4" x14ac:dyDescent="0.3">
      <c r="A126" s="48">
        <v>3</v>
      </c>
      <c r="B126" s="47">
        <v>122</v>
      </c>
      <c r="C126" s="66">
        <v>51</v>
      </c>
      <c r="D126" s="66"/>
    </row>
    <row r="127" spans="1:4" x14ac:dyDescent="0.3">
      <c r="A127" s="48">
        <v>3</v>
      </c>
      <c r="B127" s="47">
        <v>123</v>
      </c>
      <c r="C127" s="66">
        <v>36</v>
      </c>
      <c r="D127" s="66"/>
    </row>
    <row r="128" spans="1:4" x14ac:dyDescent="0.3">
      <c r="A128" s="48">
        <v>3</v>
      </c>
      <c r="B128" s="47">
        <v>124</v>
      </c>
      <c r="C128" s="66">
        <v>56</v>
      </c>
      <c r="D128" s="66"/>
    </row>
    <row r="129" spans="1:4" x14ac:dyDescent="0.3">
      <c r="A129" s="48">
        <v>3</v>
      </c>
      <c r="B129" s="47">
        <v>125</v>
      </c>
      <c r="C129" s="66">
        <v>18</v>
      </c>
      <c r="D129" s="66"/>
    </row>
    <row r="130" spans="1:4" x14ac:dyDescent="0.3">
      <c r="B130" s="47"/>
      <c r="C130" s="50"/>
      <c r="D130" s="50"/>
    </row>
    <row r="131" spans="1:4" x14ac:dyDescent="0.3">
      <c r="B131" s="47"/>
      <c r="C131" s="50"/>
      <c r="D131" s="50"/>
    </row>
    <row r="132" spans="1:4" x14ac:dyDescent="0.3">
      <c r="B132" s="47"/>
      <c r="C132" s="50"/>
      <c r="D132" s="50"/>
    </row>
    <row r="133" spans="1:4" x14ac:dyDescent="0.3">
      <c r="B133" s="47"/>
      <c r="C133" s="50"/>
      <c r="D133" s="50"/>
    </row>
    <row r="134" spans="1:4" x14ac:dyDescent="0.3">
      <c r="B134" s="47"/>
      <c r="C134" s="50"/>
      <c r="D134" s="50"/>
    </row>
    <row r="135" spans="1:4" x14ac:dyDescent="0.3">
      <c r="B135" s="47"/>
      <c r="C135" s="50"/>
      <c r="D135" s="50"/>
    </row>
    <row r="136" spans="1:4" x14ac:dyDescent="0.3">
      <c r="B136" s="47"/>
      <c r="C136" s="50"/>
      <c r="D136" s="50"/>
    </row>
    <row r="137" spans="1:4" x14ac:dyDescent="0.3">
      <c r="B137" s="47"/>
      <c r="C137" s="50"/>
      <c r="D137" s="50"/>
    </row>
    <row r="138" spans="1:4" x14ac:dyDescent="0.3">
      <c r="B138" s="47"/>
      <c r="C138" s="50"/>
      <c r="D138" s="50"/>
    </row>
    <row r="139" spans="1:4" x14ac:dyDescent="0.3">
      <c r="B139" s="47"/>
      <c r="C139" s="50"/>
      <c r="D139" s="50"/>
    </row>
    <row r="140" spans="1:4" x14ac:dyDescent="0.3">
      <c r="B140" s="47"/>
      <c r="C140" s="50"/>
      <c r="D140" s="50"/>
    </row>
    <row r="141" spans="1:4" x14ac:dyDescent="0.3">
      <c r="B141" s="47"/>
      <c r="C141" s="50"/>
      <c r="D141" s="50"/>
    </row>
    <row r="142" spans="1:4" x14ac:dyDescent="0.3">
      <c r="B142" s="47"/>
      <c r="C142" s="50"/>
      <c r="D142" s="50"/>
    </row>
    <row r="143" spans="1:4" x14ac:dyDescent="0.3">
      <c r="B143" s="47"/>
      <c r="C143" s="50"/>
      <c r="D143" s="50"/>
    </row>
    <row r="144" spans="1:4" x14ac:dyDescent="0.3">
      <c r="B144" s="47"/>
      <c r="C144" s="50"/>
      <c r="D144" s="50"/>
    </row>
    <row r="145" spans="2:4" x14ac:dyDescent="0.3">
      <c r="B145" s="47"/>
      <c r="C145" s="50"/>
      <c r="D145" s="50"/>
    </row>
    <row r="146" spans="2:4" x14ac:dyDescent="0.3">
      <c r="B146" s="47"/>
      <c r="C146" s="50"/>
      <c r="D146" s="50"/>
    </row>
    <row r="147" spans="2:4" x14ac:dyDescent="0.3">
      <c r="B147" s="47"/>
      <c r="C147" s="50"/>
      <c r="D147" s="50"/>
    </row>
    <row r="148" spans="2:4" x14ac:dyDescent="0.3">
      <c r="B148" s="47"/>
      <c r="C148" s="50"/>
      <c r="D148" s="50"/>
    </row>
    <row r="149" spans="2:4" x14ac:dyDescent="0.3">
      <c r="B149" s="47"/>
      <c r="C149" s="50"/>
      <c r="D149" s="50"/>
    </row>
    <row r="150" spans="2:4" x14ac:dyDescent="0.3">
      <c r="B150" s="47"/>
      <c r="C150" s="50"/>
      <c r="D150" s="50"/>
    </row>
    <row r="151" spans="2:4" x14ac:dyDescent="0.3">
      <c r="B151" s="47"/>
      <c r="C151" s="50"/>
      <c r="D151" s="50"/>
    </row>
    <row r="152" spans="2:4" x14ac:dyDescent="0.3">
      <c r="B152" s="47"/>
      <c r="C152" s="50"/>
      <c r="D152" s="50"/>
    </row>
    <row r="153" spans="2:4" x14ac:dyDescent="0.3">
      <c r="B153" s="47"/>
      <c r="C153" s="50"/>
      <c r="D153" s="50"/>
    </row>
    <row r="154" spans="2:4" x14ac:dyDescent="0.3">
      <c r="B154" s="47"/>
      <c r="C154" s="50"/>
      <c r="D154" s="50"/>
    </row>
  </sheetData>
  <protectedRanges>
    <protectedRange algorithmName="SHA-512" hashValue="oJXflIs7oihnqqQhnAZV0YbMkltuSR8dbMo9DFItzztbJbnMPyG03XaV5icdjnhddnksKPlPppzPgOXdBT69rA==" saltValue="ZGO+X5AiPrJlCgt5fdokmQ==" spinCount="100000" sqref="B3:B154" name="Bereik1"/>
  </protectedRange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6" filterMode="1">
    <tabColor theme="9" tint="-0.249977111117893"/>
  </sheetPr>
  <dimension ref="A1:AI214"/>
  <sheetViews>
    <sheetView workbookViewId="0">
      <pane xSplit="1" ySplit="3" topLeftCell="B111" activePane="bottomRight" state="frozen"/>
      <selection pane="topRight" activeCell="B1" sqref="B1"/>
      <selection pane="bottomLeft" activeCell="A4" sqref="A4"/>
      <selection pane="bottomRight" activeCell="A153" sqref="A153:XFD153"/>
    </sheetView>
  </sheetViews>
  <sheetFormatPr defaultRowHeight="14.4" x14ac:dyDescent="0.3"/>
  <cols>
    <col min="1" max="1" width="8.88671875" style="48"/>
    <col min="2" max="2" width="15" style="48" customWidth="1"/>
    <col min="3" max="7" width="19.77734375" style="48" hidden="1" customWidth="1"/>
    <col min="8" max="8" width="19.77734375" style="48" customWidth="1"/>
    <col min="9" max="12" width="19.77734375" style="48" hidden="1" customWidth="1"/>
    <col min="13" max="22" width="19.77734375" hidden="1" customWidth="1"/>
    <col min="23" max="32" width="8.88671875" hidden="1" customWidth="1"/>
  </cols>
  <sheetData>
    <row r="1" spans="1:35" s="48" customFormat="1" ht="21.6" thickBot="1" x14ac:dyDescent="0.45">
      <c r="B1" s="51" t="s">
        <v>4</v>
      </c>
      <c r="C1" s="51">
        <v>1</v>
      </c>
      <c r="D1" s="51">
        <v>2</v>
      </c>
      <c r="E1" s="51">
        <v>3</v>
      </c>
      <c r="F1" s="51">
        <v>4</v>
      </c>
      <c r="G1" s="51">
        <v>5</v>
      </c>
      <c r="H1" s="51">
        <v>6</v>
      </c>
      <c r="I1" s="51">
        <v>7</v>
      </c>
      <c r="J1" s="51">
        <v>8</v>
      </c>
      <c r="K1" s="51">
        <v>9</v>
      </c>
      <c r="L1" s="51">
        <v>10</v>
      </c>
      <c r="M1" s="51">
        <v>11</v>
      </c>
      <c r="N1" s="51">
        <v>12</v>
      </c>
      <c r="O1" s="51">
        <v>13</v>
      </c>
      <c r="P1" s="51">
        <v>14</v>
      </c>
      <c r="Q1" s="51">
        <v>15</v>
      </c>
      <c r="R1" s="51">
        <v>16</v>
      </c>
      <c r="S1" s="51">
        <v>17</v>
      </c>
      <c r="T1" s="51">
        <v>18</v>
      </c>
      <c r="U1" s="51">
        <v>19</v>
      </c>
      <c r="V1" s="51">
        <v>20</v>
      </c>
    </row>
    <row r="2" spans="1:35" ht="15.6" thickTop="1" thickBot="1" x14ac:dyDescent="0.35">
      <c r="B2" s="53">
        <v>6</v>
      </c>
      <c r="C2" s="52" t="str">
        <f>Teams!B3</f>
        <v>Crazy Crows</v>
      </c>
      <c r="D2" s="52" t="str">
        <f>Teams!B4</f>
        <v>Tukker trail blazers</v>
      </c>
      <c r="E2" s="52" t="str">
        <f>Teams!B5</f>
        <v>Wegkwijters</v>
      </c>
      <c r="F2" s="52" t="str">
        <f>Teams!B6</f>
        <v>PathFinders</v>
      </c>
      <c r="G2" s="52" t="str">
        <f>Teams!B7</f>
        <v>BlueBear</v>
      </c>
      <c r="H2" s="52" t="str">
        <f>Teams!B8</f>
        <v>Dutchables mixed</v>
      </c>
      <c r="I2" s="52" t="str">
        <f>Teams!B9</f>
        <v>Two Thirds the A Team</v>
      </c>
      <c r="J2" s="52" t="str">
        <f>Teams!B10</f>
        <v>Waar heen, Waar voor?</v>
      </c>
      <c r="K2" s="52" t="str">
        <f>Teams!B11</f>
        <v>tOLtaros</v>
      </c>
      <c r="L2" s="52" t="str">
        <f>Teams!B12</f>
        <v>Dolle Merels</v>
      </c>
      <c r="M2" s="52" t="str">
        <f>Teams!B13</f>
        <v>CaDo</v>
      </c>
      <c r="N2" s="52" t="str">
        <f>Teams!B14</f>
        <v>Fit Ar team</v>
      </c>
      <c r="O2" s="52" t="e">
        <f>Teams!#REF!</f>
        <v>#REF!</v>
      </c>
      <c r="P2" s="52" t="e">
        <f>Teams!#REF!</f>
        <v>#REF!</v>
      </c>
      <c r="Q2" s="52" t="e">
        <f>Teams!#REF!</f>
        <v>#REF!</v>
      </c>
      <c r="R2" s="52" t="e">
        <f>Teams!#REF!</f>
        <v>#REF!</v>
      </c>
      <c r="S2" s="52" t="e">
        <f>Teams!#REF!</f>
        <v>#REF!</v>
      </c>
      <c r="T2" s="52" t="e">
        <f>Teams!#REF!</f>
        <v>#REF!</v>
      </c>
      <c r="U2" s="52" t="e">
        <f>Teams!#REF!</f>
        <v>#REF!</v>
      </c>
      <c r="V2" s="52" t="e">
        <f>Teams!#REF!</f>
        <v>#REF!</v>
      </c>
      <c r="X2" s="18" t="s">
        <v>34</v>
      </c>
      <c r="Y2" s="18"/>
      <c r="Z2" s="18"/>
      <c r="AA2" s="18"/>
      <c r="AB2" s="18"/>
    </row>
    <row r="3" spans="1:35" s="1" customFormat="1" ht="15" thickTop="1" x14ac:dyDescent="0.3">
      <c r="A3" s="48" t="s">
        <v>60</v>
      </c>
      <c r="B3" s="46" t="s">
        <v>0</v>
      </c>
      <c r="C3" s="46" t="s">
        <v>8</v>
      </c>
      <c r="D3" s="46" t="s">
        <v>8</v>
      </c>
      <c r="E3" s="46" t="s">
        <v>8</v>
      </c>
      <c r="F3" s="46" t="s">
        <v>8</v>
      </c>
      <c r="G3" s="46" t="s">
        <v>8</v>
      </c>
      <c r="H3" s="46" t="s">
        <v>8</v>
      </c>
      <c r="I3" s="46" t="s">
        <v>8</v>
      </c>
      <c r="J3" s="46" t="s">
        <v>8</v>
      </c>
      <c r="K3" s="46" t="s">
        <v>8</v>
      </c>
      <c r="L3" s="46" t="s">
        <v>8</v>
      </c>
      <c r="M3" s="46" t="s">
        <v>8</v>
      </c>
      <c r="N3" s="46" t="s">
        <v>8</v>
      </c>
      <c r="O3" s="46" t="s">
        <v>8</v>
      </c>
      <c r="P3" s="46" t="s">
        <v>8</v>
      </c>
      <c r="Q3" s="46" t="s">
        <v>8</v>
      </c>
      <c r="R3" s="46" t="s">
        <v>8</v>
      </c>
      <c r="S3" s="46" t="s">
        <v>8</v>
      </c>
      <c r="T3" s="46" t="s">
        <v>8</v>
      </c>
      <c r="U3" s="46" t="s">
        <v>8</v>
      </c>
      <c r="V3" s="46" t="s">
        <v>8</v>
      </c>
    </row>
    <row r="4" spans="1:35" s="1" customFormat="1" x14ac:dyDescent="0.3">
      <c r="A4" s="48">
        <f>Goed!A3</f>
        <v>1</v>
      </c>
      <c r="B4" s="50">
        <f>Goed!B3</f>
        <v>1</v>
      </c>
      <c r="C4" s="50">
        <v>60</v>
      </c>
      <c r="D4" s="49"/>
      <c r="E4" s="50">
        <v>60</v>
      </c>
      <c r="F4" s="50">
        <v>60</v>
      </c>
      <c r="G4" s="48">
        <v>60</v>
      </c>
      <c r="H4" s="50">
        <v>60</v>
      </c>
      <c r="I4" s="50">
        <v>60</v>
      </c>
      <c r="J4" s="50">
        <v>60</v>
      </c>
      <c r="K4" s="49">
        <v>60</v>
      </c>
      <c r="L4" s="48">
        <v>60</v>
      </c>
      <c r="M4" s="39">
        <v>60</v>
      </c>
      <c r="N4" s="3">
        <v>60</v>
      </c>
      <c r="O4" s="3"/>
      <c r="P4" s="39"/>
      <c r="Q4" s="3"/>
      <c r="R4" s="3"/>
      <c r="S4" s="3"/>
      <c r="T4" s="3"/>
      <c r="U4" s="3"/>
      <c r="V4" s="3"/>
      <c r="X4" s="41"/>
      <c r="AI4" s="48"/>
    </row>
    <row r="5" spans="1:35" s="1" customFormat="1" x14ac:dyDescent="0.3">
      <c r="A5" s="48">
        <f>Goed!A4</f>
        <v>1</v>
      </c>
      <c r="B5" s="50">
        <f>Goed!B4</f>
        <v>2</v>
      </c>
      <c r="C5" s="50">
        <v>14</v>
      </c>
      <c r="D5" s="49"/>
      <c r="E5" s="50">
        <v>14</v>
      </c>
      <c r="F5" s="50">
        <v>14</v>
      </c>
      <c r="G5" s="48">
        <v>14</v>
      </c>
      <c r="H5" s="50">
        <v>14</v>
      </c>
      <c r="I5" s="50">
        <v>14</v>
      </c>
      <c r="J5" s="50">
        <v>14</v>
      </c>
      <c r="K5" s="49">
        <v>13</v>
      </c>
      <c r="L5" s="48">
        <v>14</v>
      </c>
      <c r="M5" s="39">
        <v>14</v>
      </c>
      <c r="N5" s="3">
        <v>14</v>
      </c>
      <c r="O5" s="3"/>
      <c r="P5" s="39"/>
      <c r="Q5" s="3"/>
      <c r="R5" s="3"/>
      <c r="S5" s="3"/>
      <c r="T5" s="3"/>
      <c r="U5" s="3"/>
      <c r="V5" s="3"/>
      <c r="AI5" s="48"/>
    </row>
    <row r="6" spans="1:35" s="1" customFormat="1" x14ac:dyDescent="0.3">
      <c r="A6" s="48">
        <f>Goed!A5</f>
        <v>1</v>
      </c>
      <c r="B6" s="50">
        <f>Goed!B5</f>
        <v>3</v>
      </c>
      <c r="C6" s="50">
        <v>19</v>
      </c>
      <c r="D6" s="49"/>
      <c r="E6" s="50">
        <v>19</v>
      </c>
      <c r="F6" s="50">
        <v>19</v>
      </c>
      <c r="G6" s="48">
        <v>19</v>
      </c>
      <c r="H6" s="50">
        <v>19</v>
      </c>
      <c r="I6" s="50">
        <v>19</v>
      </c>
      <c r="J6" s="50">
        <v>19</v>
      </c>
      <c r="K6" s="49">
        <v>19</v>
      </c>
      <c r="L6" s="48">
        <v>19</v>
      </c>
      <c r="M6" s="39">
        <v>19</v>
      </c>
      <c r="N6" s="3">
        <v>19</v>
      </c>
      <c r="O6" s="3"/>
      <c r="P6" s="39"/>
      <c r="Q6" s="3"/>
      <c r="R6" s="3"/>
      <c r="S6" s="3"/>
      <c r="T6" s="3"/>
      <c r="U6" s="3"/>
      <c r="V6" s="3"/>
      <c r="AI6" s="48"/>
    </row>
    <row r="7" spans="1:35" s="1" customFormat="1" x14ac:dyDescent="0.3">
      <c r="A7" s="48">
        <f>Goed!A6</f>
        <v>1</v>
      </c>
      <c r="B7" s="50">
        <f>Goed!B6</f>
        <v>4</v>
      </c>
      <c r="C7" s="50">
        <v>99</v>
      </c>
      <c r="D7" s="49"/>
      <c r="E7" s="50">
        <v>99</v>
      </c>
      <c r="F7" s="50">
        <v>99</v>
      </c>
      <c r="G7" s="48">
        <v>99</v>
      </c>
      <c r="H7" s="50">
        <v>99</v>
      </c>
      <c r="I7" s="50">
        <v>99</v>
      </c>
      <c r="J7" s="50">
        <v>99</v>
      </c>
      <c r="K7" s="49">
        <v>99</v>
      </c>
      <c r="L7" s="48">
        <v>99</v>
      </c>
      <c r="M7" s="39"/>
      <c r="N7" s="3">
        <v>99</v>
      </c>
      <c r="O7" s="3"/>
      <c r="P7" s="39"/>
      <c r="Q7" s="3"/>
      <c r="R7" s="3"/>
      <c r="S7" s="3"/>
      <c r="T7" s="3"/>
      <c r="U7" s="3"/>
      <c r="V7" s="3"/>
      <c r="AI7" s="48"/>
    </row>
    <row r="8" spans="1:35" s="1" customFormat="1" x14ac:dyDescent="0.3">
      <c r="A8" s="48">
        <f>Goed!A7</f>
        <v>1</v>
      </c>
      <c r="B8" s="50">
        <f>Goed!B7</f>
        <v>5</v>
      </c>
      <c r="C8" s="50">
        <v>66</v>
      </c>
      <c r="D8" s="49"/>
      <c r="E8" s="50">
        <v>66</v>
      </c>
      <c r="F8" s="50">
        <v>66</v>
      </c>
      <c r="G8" s="48">
        <v>66</v>
      </c>
      <c r="H8" s="50">
        <v>66</v>
      </c>
      <c r="I8" s="50">
        <v>93</v>
      </c>
      <c r="J8" s="50">
        <v>66</v>
      </c>
      <c r="K8" s="49">
        <v>66</v>
      </c>
      <c r="L8" s="48">
        <v>66</v>
      </c>
      <c r="M8" s="39">
        <v>66</v>
      </c>
      <c r="N8" s="3">
        <v>66</v>
      </c>
      <c r="O8" s="3"/>
      <c r="P8" s="39"/>
      <c r="Q8" s="3"/>
      <c r="R8" s="3"/>
      <c r="S8" s="3"/>
      <c r="T8" s="3"/>
      <c r="U8" s="3"/>
      <c r="V8" s="3"/>
      <c r="AI8" s="48"/>
    </row>
    <row r="9" spans="1:35" s="1" customFormat="1" x14ac:dyDescent="0.3">
      <c r="A9" s="48">
        <f>Goed!A8</f>
        <v>1</v>
      </c>
      <c r="B9" s="50">
        <f>Goed!B8</f>
        <v>6</v>
      </c>
      <c r="C9" s="50">
        <v>94</v>
      </c>
      <c r="D9" s="49"/>
      <c r="E9" s="50"/>
      <c r="F9" s="50">
        <v>94</v>
      </c>
      <c r="G9" s="48">
        <v>94</v>
      </c>
      <c r="H9" s="50">
        <v>94</v>
      </c>
      <c r="I9" s="50">
        <v>4</v>
      </c>
      <c r="J9" s="50">
        <v>94</v>
      </c>
      <c r="K9" s="49"/>
      <c r="L9" s="48">
        <v>94</v>
      </c>
      <c r="M9" s="39"/>
      <c r="N9" s="39">
        <v>94</v>
      </c>
      <c r="O9" s="3"/>
      <c r="P9" s="39"/>
      <c r="Q9" s="3"/>
      <c r="R9" s="3"/>
      <c r="S9" s="3"/>
      <c r="T9" s="3"/>
      <c r="U9" s="3"/>
      <c r="V9" s="3"/>
      <c r="W9" s="37"/>
      <c r="AI9" s="48"/>
    </row>
    <row r="10" spans="1:35" s="1" customFormat="1" x14ac:dyDescent="0.3">
      <c r="A10" s="48">
        <f>Goed!A9</f>
        <v>1</v>
      </c>
      <c r="B10" s="50">
        <f>Goed!B9</f>
        <v>7</v>
      </c>
      <c r="C10" s="50">
        <v>27</v>
      </c>
      <c r="D10" s="49">
        <v>27</v>
      </c>
      <c r="E10" s="50">
        <v>27</v>
      </c>
      <c r="F10" s="50">
        <v>27</v>
      </c>
      <c r="G10" s="48">
        <v>27</v>
      </c>
      <c r="H10" s="50">
        <v>27</v>
      </c>
      <c r="I10" s="50">
        <v>27</v>
      </c>
      <c r="J10" s="50"/>
      <c r="K10" s="49">
        <v>27</v>
      </c>
      <c r="L10" s="48">
        <v>27</v>
      </c>
      <c r="M10" s="39">
        <v>27</v>
      </c>
      <c r="N10" s="39">
        <v>27</v>
      </c>
      <c r="O10" s="3"/>
      <c r="P10" s="39"/>
      <c r="Q10" s="3"/>
      <c r="R10" s="3"/>
      <c r="S10" s="3"/>
      <c r="T10" s="3"/>
      <c r="U10" s="3"/>
      <c r="V10" s="3"/>
      <c r="W10" s="37"/>
      <c r="AI10" s="48"/>
    </row>
    <row r="11" spans="1:35" s="1" customFormat="1" x14ac:dyDescent="0.3">
      <c r="A11" s="48">
        <f>Goed!A10</f>
        <v>1</v>
      </c>
      <c r="B11" s="50">
        <f>Goed!B10</f>
        <v>8</v>
      </c>
      <c r="C11" s="50"/>
      <c r="D11" s="49"/>
      <c r="E11" s="50">
        <v>6</v>
      </c>
      <c r="F11" s="50">
        <v>9</v>
      </c>
      <c r="G11" s="48">
        <v>9</v>
      </c>
      <c r="H11" s="50">
        <v>9</v>
      </c>
      <c r="I11" s="50">
        <v>9</v>
      </c>
      <c r="J11" s="50">
        <v>9</v>
      </c>
      <c r="K11" s="49">
        <v>9</v>
      </c>
      <c r="L11" s="48">
        <v>9</v>
      </c>
      <c r="M11" s="39">
        <v>9</v>
      </c>
      <c r="N11" s="39">
        <v>9</v>
      </c>
      <c r="O11" s="3"/>
      <c r="P11" s="39"/>
      <c r="Q11" s="3"/>
      <c r="R11" s="3"/>
      <c r="S11" s="3"/>
      <c r="T11" s="3"/>
      <c r="U11" s="3"/>
      <c r="V11" s="3"/>
      <c r="W11" s="37"/>
      <c r="AI11" s="48"/>
    </row>
    <row r="12" spans="1:35" s="1" customFormat="1" x14ac:dyDescent="0.3">
      <c r="A12" s="48">
        <f>Goed!A11</f>
        <v>1</v>
      </c>
      <c r="B12" s="50">
        <f>Goed!B11</f>
        <v>9</v>
      </c>
      <c r="C12" s="50">
        <v>22</v>
      </c>
      <c r="D12" s="49">
        <v>22</v>
      </c>
      <c r="E12" s="50">
        <v>22</v>
      </c>
      <c r="F12" s="50">
        <v>22</v>
      </c>
      <c r="G12" s="48">
        <v>22</v>
      </c>
      <c r="H12" s="50">
        <v>22</v>
      </c>
      <c r="I12" s="50">
        <v>22</v>
      </c>
      <c r="J12" s="50">
        <v>22</v>
      </c>
      <c r="K12" s="49">
        <v>22</v>
      </c>
      <c r="L12" s="48">
        <v>22</v>
      </c>
      <c r="M12" s="39">
        <v>22</v>
      </c>
      <c r="N12" s="39">
        <v>22</v>
      </c>
      <c r="O12" s="3"/>
      <c r="P12" s="39"/>
      <c r="Q12" s="3"/>
      <c r="R12" s="3"/>
      <c r="S12" s="3"/>
      <c r="T12" s="3"/>
      <c r="U12" s="3"/>
      <c r="V12" s="3"/>
      <c r="AI12" s="48"/>
    </row>
    <row r="13" spans="1:35" s="1" customFormat="1" x14ac:dyDescent="0.3">
      <c r="A13" s="48">
        <f>Goed!A12</f>
        <v>1</v>
      </c>
      <c r="B13" s="50">
        <f>Goed!B12</f>
        <v>10</v>
      </c>
      <c r="C13" s="50">
        <v>52</v>
      </c>
      <c r="D13" s="49">
        <v>83</v>
      </c>
      <c r="E13" s="50">
        <v>83</v>
      </c>
      <c r="F13" s="50">
        <v>83</v>
      </c>
      <c r="G13" s="48">
        <v>52</v>
      </c>
      <c r="H13" s="50">
        <v>83</v>
      </c>
      <c r="I13" s="50">
        <v>83</v>
      </c>
      <c r="J13" s="50">
        <v>83</v>
      </c>
      <c r="K13" s="49">
        <v>52</v>
      </c>
      <c r="L13" s="48">
        <v>52</v>
      </c>
      <c r="M13" s="39">
        <v>83</v>
      </c>
      <c r="N13" s="39">
        <v>52</v>
      </c>
      <c r="O13" s="3"/>
      <c r="P13" s="39"/>
      <c r="Q13" s="3"/>
      <c r="R13" s="3"/>
      <c r="S13" s="3"/>
      <c r="T13" s="3"/>
      <c r="U13" s="3"/>
      <c r="V13" s="3"/>
      <c r="AI13" s="48"/>
    </row>
    <row r="14" spans="1:35" s="1" customFormat="1" x14ac:dyDescent="0.3">
      <c r="A14" s="48">
        <f>Goed!A13</f>
        <v>1</v>
      </c>
      <c r="B14" s="50" t="str">
        <f>Goed!B13</f>
        <v>12a</v>
      </c>
      <c r="C14" s="50"/>
      <c r="D14" s="49">
        <v>18</v>
      </c>
      <c r="E14" s="50">
        <v>70</v>
      </c>
      <c r="F14" s="50">
        <v>18</v>
      </c>
      <c r="G14" s="48">
        <v>18</v>
      </c>
      <c r="H14" s="50">
        <v>18</v>
      </c>
      <c r="I14" s="50">
        <v>18</v>
      </c>
      <c r="J14" s="50">
        <v>70</v>
      </c>
      <c r="K14" s="49">
        <v>18</v>
      </c>
      <c r="L14" s="48">
        <v>18</v>
      </c>
      <c r="M14" s="39">
        <v>18</v>
      </c>
      <c r="N14" s="39">
        <v>18</v>
      </c>
      <c r="O14" s="3"/>
      <c r="P14" s="39"/>
      <c r="Q14" s="3"/>
      <c r="R14" s="3"/>
      <c r="S14" s="3"/>
      <c r="T14" s="3"/>
      <c r="U14" s="3"/>
      <c r="V14" s="3"/>
      <c r="AI14" s="48"/>
    </row>
    <row r="15" spans="1:35" s="1" customFormat="1" x14ac:dyDescent="0.3">
      <c r="A15" s="48">
        <f>Goed!A14</f>
        <v>1</v>
      </c>
      <c r="B15" s="50" t="str">
        <f>Goed!B14</f>
        <v>12b</v>
      </c>
      <c r="C15" s="50">
        <v>73</v>
      </c>
      <c r="D15" s="49"/>
      <c r="E15" s="50">
        <v>18</v>
      </c>
      <c r="F15" s="50"/>
      <c r="G15" s="48">
        <v>73</v>
      </c>
      <c r="H15" s="50">
        <v>73</v>
      </c>
      <c r="I15" s="50">
        <v>40</v>
      </c>
      <c r="J15" s="50">
        <v>18</v>
      </c>
      <c r="K15" s="49">
        <v>73</v>
      </c>
      <c r="L15" s="48">
        <v>73</v>
      </c>
      <c r="M15" s="39"/>
      <c r="N15" s="39">
        <v>73</v>
      </c>
      <c r="O15" s="3"/>
      <c r="P15" s="39"/>
      <c r="Q15" s="3"/>
      <c r="R15" s="3"/>
      <c r="S15" s="3"/>
      <c r="T15" s="3"/>
      <c r="U15" s="3"/>
      <c r="V15" s="3"/>
      <c r="AI15" s="48"/>
    </row>
    <row r="16" spans="1:35" s="1" customFormat="1" x14ac:dyDescent="0.3">
      <c r="A16" s="48">
        <f>Goed!A15</f>
        <v>1</v>
      </c>
      <c r="B16" s="50">
        <f>Goed!B15</f>
        <v>13</v>
      </c>
      <c r="C16" s="50">
        <v>7</v>
      </c>
      <c r="D16" s="50">
        <v>18</v>
      </c>
      <c r="E16" s="50">
        <v>7</v>
      </c>
      <c r="F16" s="50">
        <v>42</v>
      </c>
      <c r="G16" s="48">
        <v>7</v>
      </c>
      <c r="H16" s="50">
        <v>18</v>
      </c>
      <c r="I16" s="50">
        <v>7</v>
      </c>
      <c r="J16" s="50">
        <v>7</v>
      </c>
      <c r="K16" s="50">
        <v>7</v>
      </c>
      <c r="L16" s="48">
        <v>7</v>
      </c>
      <c r="M16" s="3">
        <v>7</v>
      </c>
      <c r="N16" s="39">
        <v>18</v>
      </c>
      <c r="O16" s="3"/>
      <c r="P16" s="3"/>
      <c r="Q16" s="3"/>
      <c r="R16" s="3"/>
      <c r="S16" s="3"/>
      <c r="T16" s="3"/>
      <c r="U16" s="3"/>
      <c r="V16" s="3"/>
      <c r="AI16" s="48"/>
    </row>
    <row r="17" spans="1:35" s="1" customFormat="1" x14ac:dyDescent="0.3">
      <c r="A17" s="48">
        <f>Goed!A16</f>
        <v>1</v>
      </c>
      <c r="B17" s="50">
        <f>Goed!B16</f>
        <v>14</v>
      </c>
      <c r="C17" s="50">
        <v>12</v>
      </c>
      <c r="D17" s="50">
        <v>12</v>
      </c>
      <c r="E17" s="50">
        <v>12</v>
      </c>
      <c r="F17" s="50">
        <v>12</v>
      </c>
      <c r="G17" s="48">
        <v>12</v>
      </c>
      <c r="H17" s="50">
        <v>12</v>
      </c>
      <c r="I17" s="50">
        <v>12</v>
      </c>
      <c r="J17" s="50">
        <v>12</v>
      </c>
      <c r="K17" s="50">
        <v>12</v>
      </c>
      <c r="L17" s="48">
        <v>12</v>
      </c>
      <c r="M17" s="3">
        <v>12</v>
      </c>
      <c r="N17" s="39">
        <v>12</v>
      </c>
      <c r="O17" s="3"/>
      <c r="P17" s="3"/>
      <c r="Q17" s="3"/>
      <c r="R17" s="3"/>
      <c r="S17" s="3"/>
      <c r="T17" s="3"/>
      <c r="U17" s="3"/>
      <c r="V17" s="3"/>
      <c r="AI17" s="48"/>
    </row>
    <row r="18" spans="1:35" s="1" customFormat="1" x14ac:dyDescent="0.3">
      <c r="A18" s="48">
        <f>Goed!A17</f>
        <v>1</v>
      </c>
      <c r="B18" s="50">
        <f>Goed!B17</f>
        <v>15</v>
      </c>
      <c r="C18" s="50">
        <v>89</v>
      </c>
      <c r="D18" s="50">
        <v>89</v>
      </c>
      <c r="E18" s="49">
        <v>89</v>
      </c>
      <c r="F18" s="50">
        <v>89</v>
      </c>
      <c r="G18" s="48">
        <v>89</v>
      </c>
      <c r="H18" s="50">
        <v>89</v>
      </c>
      <c r="I18" s="49">
        <v>88</v>
      </c>
      <c r="J18" s="50">
        <v>89</v>
      </c>
      <c r="K18" s="50">
        <v>89</v>
      </c>
      <c r="L18" s="48">
        <v>89</v>
      </c>
      <c r="M18" s="3">
        <v>89</v>
      </c>
      <c r="N18" s="39">
        <v>89</v>
      </c>
      <c r="O18" s="3"/>
      <c r="P18" s="3"/>
      <c r="Q18" s="3"/>
      <c r="R18" s="3"/>
      <c r="S18" s="3"/>
      <c r="T18" s="3"/>
      <c r="U18" s="3"/>
      <c r="V18" s="3"/>
      <c r="AI18" s="48"/>
    </row>
    <row r="19" spans="1:35" s="1" customFormat="1" x14ac:dyDescent="0.3">
      <c r="A19" s="48">
        <f>Goed!A18</f>
        <v>1</v>
      </c>
      <c r="B19" s="50">
        <f>Goed!B18</f>
        <v>16</v>
      </c>
      <c r="C19" s="50">
        <v>19</v>
      </c>
      <c r="D19" s="50">
        <v>19</v>
      </c>
      <c r="E19" s="49">
        <v>19</v>
      </c>
      <c r="F19" s="50">
        <v>19</v>
      </c>
      <c r="G19" s="48">
        <v>19</v>
      </c>
      <c r="H19" s="50">
        <v>19</v>
      </c>
      <c r="I19" s="49">
        <v>19</v>
      </c>
      <c r="J19" s="50">
        <v>19</v>
      </c>
      <c r="K19" s="50">
        <v>11</v>
      </c>
      <c r="L19" s="48">
        <v>19</v>
      </c>
      <c r="M19" s="3"/>
      <c r="N19" s="39">
        <v>19</v>
      </c>
      <c r="O19" s="3"/>
      <c r="P19" s="3"/>
      <c r="Q19" s="3"/>
      <c r="R19" s="3"/>
      <c r="S19" s="3"/>
      <c r="T19" s="3"/>
      <c r="U19" s="3"/>
      <c r="V19" s="3"/>
      <c r="W19"/>
      <c r="X19" s="42"/>
      <c r="Y19"/>
      <c r="Z19"/>
      <c r="AI19" s="48"/>
    </row>
    <row r="20" spans="1:35" s="1" customFormat="1" x14ac:dyDescent="0.3">
      <c r="A20" s="48">
        <f>Goed!A19</f>
        <v>1</v>
      </c>
      <c r="B20" s="50">
        <f>Goed!B19</f>
        <v>17</v>
      </c>
      <c r="C20" s="50"/>
      <c r="D20" s="50"/>
      <c r="E20" s="49"/>
      <c r="F20" s="50"/>
      <c r="G20" s="48"/>
      <c r="H20" s="50">
        <v>78</v>
      </c>
      <c r="I20" s="49"/>
      <c r="J20" s="50"/>
      <c r="K20" s="50">
        <v>78</v>
      </c>
      <c r="L20" s="48">
        <v>11</v>
      </c>
      <c r="M20" s="3"/>
      <c r="N20" s="39">
        <v>78</v>
      </c>
      <c r="O20" s="3"/>
      <c r="P20" s="3"/>
      <c r="Q20" s="3"/>
      <c r="R20" s="3"/>
      <c r="S20" s="3"/>
      <c r="T20" s="3"/>
      <c r="U20" s="3"/>
      <c r="V20" s="3"/>
      <c r="W20"/>
      <c r="X20"/>
      <c r="Y20"/>
      <c r="Z20"/>
      <c r="AI20" s="48"/>
    </row>
    <row r="21" spans="1:35" s="1" customFormat="1" x14ac:dyDescent="0.3">
      <c r="A21" s="48">
        <f>Goed!A20</f>
        <v>1</v>
      </c>
      <c r="B21" s="50">
        <f>Goed!B20</f>
        <v>18</v>
      </c>
      <c r="C21" s="50">
        <v>48</v>
      </c>
      <c r="D21" s="50"/>
      <c r="E21" s="49"/>
      <c r="F21" s="50"/>
      <c r="G21" s="48">
        <v>48</v>
      </c>
      <c r="H21" s="50">
        <v>48</v>
      </c>
      <c r="I21" s="49">
        <v>48</v>
      </c>
      <c r="J21" s="50">
        <v>48</v>
      </c>
      <c r="K21" s="50">
        <v>18</v>
      </c>
      <c r="L21" s="48">
        <v>48</v>
      </c>
      <c r="M21" s="3"/>
      <c r="N21" s="3">
        <v>48</v>
      </c>
      <c r="O21" s="3"/>
      <c r="P21" s="3"/>
      <c r="Q21" s="3"/>
      <c r="R21" s="3"/>
      <c r="S21" s="3"/>
      <c r="T21" s="3"/>
      <c r="U21" s="3"/>
      <c r="V21" s="3"/>
      <c r="W21"/>
      <c r="X21"/>
      <c r="Y21"/>
      <c r="Z21"/>
      <c r="AI21" s="48"/>
    </row>
    <row r="22" spans="1:35" s="1" customFormat="1" x14ac:dyDescent="0.3">
      <c r="A22" s="48">
        <f>Goed!A21</f>
        <v>1</v>
      </c>
      <c r="B22" s="50">
        <f>Goed!B21</f>
        <v>19</v>
      </c>
      <c r="C22" s="50">
        <v>61</v>
      </c>
      <c r="D22" s="50"/>
      <c r="E22" s="49"/>
      <c r="F22" s="50"/>
      <c r="G22" s="48">
        <v>61</v>
      </c>
      <c r="H22" s="50">
        <v>61</v>
      </c>
      <c r="I22" s="49">
        <v>61</v>
      </c>
      <c r="J22" s="50">
        <v>61</v>
      </c>
      <c r="K22" s="50">
        <v>61</v>
      </c>
      <c r="L22" s="48">
        <v>61</v>
      </c>
      <c r="M22" s="3"/>
      <c r="N22" s="3">
        <v>61</v>
      </c>
      <c r="O22" s="3"/>
      <c r="P22" s="3"/>
      <c r="Q22" s="3"/>
      <c r="R22" s="3"/>
      <c r="S22" s="3"/>
      <c r="T22" s="3"/>
      <c r="U22" s="3"/>
      <c r="V22" s="3"/>
      <c r="W22"/>
      <c r="X22"/>
      <c r="Y22"/>
      <c r="Z22"/>
      <c r="AI22" s="48"/>
    </row>
    <row r="23" spans="1:35" x14ac:dyDescent="0.3">
      <c r="A23" s="48">
        <f>Goed!A22</f>
        <v>1</v>
      </c>
      <c r="B23" s="50">
        <f>Goed!B22</f>
        <v>20</v>
      </c>
      <c r="C23" s="50">
        <v>15</v>
      </c>
      <c r="D23" s="50">
        <v>15</v>
      </c>
      <c r="E23" s="49">
        <v>15</v>
      </c>
      <c r="F23" s="50">
        <v>15</v>
      </c>
      <c r="G23" s="48">
        <v>64</v>
      </c>
      <c r="H23" s="50">
        <v>15</v>
      </c>
      <c r="I23" s="49">
        <v>64</v>
      </c>
      <c r="J23" s="50">
        <v>64</v>
      </c>
      <c r="K23" s="50">
        <v>64</v>
      </c>
      <c r="L23" s="48">
        <v>15</v>
      </c>
      <c r="M23" s="3"/>
      <c r="N23" s="3">
        <v>15</v>
      </c>
      <c r="O23" s="3"/>
      <c r="P23" s="3"/>
      <c r="Q23" s="3"/>
      <c r="R23" s="3"/>
      <c r="S23" s="3"/>
      <c r="T23" s="3"/>
      <c r="U23" s="3"/>
      <c r="V23" s="3"/>
      <c r="AI23" s="48"/>
    </row>
    <row r="24" spans="1:35" x14ac:dyDescent="0.3">
      <c r="A24" s="48">
        <f>Goed!A23</f>
        <v>1</v>
      </c>
      <c r="B24" s="50">
        <f>Goed!B23</f>
        <v>21</v>
      </c>
      <c r="C24" s="50">
        <v>68</v>
      </c>
      <c r="D24" s="50">
        <v>86</v>
      </c>
      <c r="E24" s="49">
        <v>68</v>
      </c>
      <c r="F24" s="50">
        <v>68</v>
      </c>
      <c r="G24" s="48">
        <v>68</v>
      </c>
      <c r="H24" s="50">
        <v>68</v>
      </c>
      <c r="I24" s="49">
        <v>68</v>
      </c>
      <c r="J24" s="50">
        <v>68</v>
      </c>
      <c r="K24" s="50">
        <v>68</v>
      </c>
      <c r="L24" s="48">
        <v>68</v>
      </c>
      <c r="M24" s="3"/>
      <c r="N24" s="3">
        <v>68</v>
      </c>
      <c r="O24" s="3"/>
      <c r="P24" s="3"/>
      <c r="Q24" s="3"/>
      <c r="R24" s="3"/>
      <c r="S24" s="3"/>
      <c r="T24" s="3"/>
      <c r="U24" s="3"/>
      <c r="V24" s="3"/>
      <c r="X24" s="42"/>
      <c r="AI24" s="48"/>
    </row>
    <row r="25" spans="1:35" x14ac:dyDescent="0.3">
      <c r="A25" s="48">
        <f>Goed!A24</f>
        <v>1</v>
      </c>
      <c r="B25" s="50">
        <f>Goed!B24</f>
        <v>22</v>
      </c>
      <c r="C25" s="50"/>
      <c r="D25" s="50"/>
      <c r="E25" s="49"/>
      <c r="F25" s="50"/>
      <c r="H25" s="50"/>
      <c r="I25" s="49">
        <v>4</v>
      </c>
      <c r="J25" s="50"/>
      <c r="K25" s="50"/>
      <c r="L25" s="48">
        <v>4</v>
      </c>
      <c r="M25" s="3">
        <v>4</v>
      </c>
      <c r="N25" s="3">
        <v>4</v>
      </c>
      <c r="O25" s="3"/>
      <c r="P25" s="3"/>
      <c r="Q25" s="3"/>
      <c r="R25" s="3"/>
      <c r="S25" s="3"/>
      <c r="T25" s="3"/>
      <c r="U25" s="3"/>
      <c r="V25" s="3"/>
      <c r="AI25" s="48"/>
    </row>
    <row r="26" spans="1:35" x14ac:dyDescent="0.3">
      <c r="A26" s="48">
        <f>Goed!A25</f>
        <v>1</v>
      </c>
      <c r="B26" s="50">
        <f>Goed!B25</f>
        <v>23</v>
      </c>
      <c r="C26" s="50">
        <v>72</v>
      </c>
      <c r="D26" s="50"/>
      <c r="E26" s="49">
        <v>72</v>
      </c>
      <c r="F26" s="50">
        <v>72</v>
      </c>
      <c r="G26" s="48">
        <v>72</v>
      </c>
      <c r="H26" s="50">
        <v>72</v>
      </c>
      <c r="I26" s="49">
        <v>72</v>
      </c>
      <c r="J26" s="50">
        <v>72</v>
      </c>
      <c r="K26" s="50">
        <v>72</v>
      </c>
      <c r="L26" s="48">
        <v>72</v>
      </c>
      <c r="M26" s="3"/>
      <c r="N26" s="3">
        <v>72</v>
      </c>
      <c r="O26" s="3"/>
      <c r="P26" s="3"/>
      <c r="Q26" s="3"/>
      <c r="R26" s="3"/>
      <c r="S26" s="3"/>
      <c r="T26" s="3"/>
      <c r="U26" s="3"/>
      <c r="V26" s="3"/>
      <c r="AI26" s="48"/>
    </row>
    <row r="27" spans="1:35" x14ac:dyDescent="0.3">
      <c r="A27" s="48">
        <f>Goed!A26</f>
        <v>1</v>
      </c>
      <c r="B27" s="50">
        <f>Goed!B26</f>
        <v>24</v>
      </c>
      <c r="C27" s="50"/>
      <c r="D27" s="50"/>
      <c r="E27" s="49"/>
      <c r="F27" s="50">
        <v>21</v>
      </c>
      <c r="H27" s="50">
        <v>21</v>
      </c>
      <c r="I27" s="49">
        <v>21</v>
      </c>
      <c r="J27" s="50">
        <v>21</v>
      </c>
      <c r="K27" s="50"/>
      <c r="L27" s="48">
        <v>21</v>
      </c>
      <c r="M27" s="3">
        <v>21</v>
      </c>
      <c r="N27" s="3">
        <v>21</v>
      </c>
      <c r="O27" s="3"/>
      <c r="P27" s="3"/>
      <c r="Q27" s="3"/>
      <c r="R27" s="3"/>
      <c r="S27" s="3"/>
      <c r="T27" s="3"/>
      <c r="U27" s="3"/>
      <c r="V27" s="3"/>
      <c r="X27" s="42"/>
      <c r="AI27" s="48"/>
    </row>
    <row r="28" spans="1:35" x14ac:dyDescent="0.3">
      <c r="A28" s="48">
        <f>Goed!A27</f>
        <v>1</v>
      </c>
      <c r="B28" s="50">
        <f>Goed!B27</f>
        <v>25</v>
      </c>
      <c r="C28" s="50">
        <v>50</v>
      </c>
      <c r="D28" s="50">
        <v>50</v>
      </c>
      <c r="E28" s="49">
        <v>50</v>
      </c>
      <c r="F28" s="50"/>
      <c r="G28" s="48">
        <v>50</v>
      </c>
      <c r="H28" s="50">
        <v>50</v>
      </c>
      <c r="I28" s="49"/>
      <c r="J28" s="50"/>
      <c r="K28" s="50">
        <v>50</v>
      </c>
      <c r="L28" s="48">
        <v>50</v>
      </c>
      <c r="M28" s="3"/>
      <c r="N28" s="3">
        <v>50</v>
      </c>
      <c r="O28" s="3"/>
      <c r="P28" s="3"/>
      <c r="Q28" s="3"/>
      <c r="R28" s="3"/>
      <c r="S28" s="3"/>
      <c r="T28" s="3"/>
      <c r="U28" s="3"/>
      <c r="V28" s="3"/>
      <c r="AI28" s="48"/>
    </row>
    <row r="29" spans="1:35" x14ac:dyDescent="0.3">
      <c r="A29" s="48">
        <f>Goed!A28</f>
        <v>1</v>
      </c>
      <c r="B29" s="50">
        <f>Goed!B28</f>
        <v>26</v>
      </c>
      <c r="C29" s="50">
        <v>9</v>
      </c>
      <c r="D29" s="50">
        <v>9</v>
      </c>
      <c r="E29" s="49">
        <v>9</v>
      </c>
      <c r="F29" s="50"/>
      <c r="G29" s="48">
        <v>9</v>
      </c>
      <c r="H29" s="50">
        <v>9</v>
      </c>
      <c r="I29" s="49"/>
      <c r="J29" s="50"/>
      <c r="K29" s="50">
        <v>9</v>
      </c>
      <c r="L29" s="48">
        <v>9</v>
      </c>
      <c r="M29" s="3"/>
      <c r="N29" s="3">
        <v>9</v>
      </c>
      <c r="O29" s="3"/>
      <c r="P29" s="3"/>
      <c r="Q29" s="3"/>
      <c r="R29" s="3"/>
      <c r="S29" s="3"/>
      <c r="T29" s="3"/>
      <c r="U29" s="3"/>
      <c r="V29" s="3"/>
      <c r="AI29" s="48"/>
    </row>
    <row r="30" spans="1:35" x14ac:dyDescent="0.3">
      <c r="A30" s="48">
        <f>Goed!A29</f>
        <v>1</v>
      </c>
      <c r="B30" s="50">
        <f>Goed!B29</f>
        <v>27</v>
      </c>
      <c r="C30" s="50">
        <v>13</v>
      </c>
      <c r="D30" s="50">
        <v>13</v>
      </c>
      <c r="E30" s="50">
        <v>13</v>
      </c>
      <c r="F30" s="50"/>
      <c r="G30" s="48">
        <v>13</v>
      </c>
      <c r="H30" s="50">
        <v>13</v>
      </c>
      <c r="I30" s="50"/>
      <c r="J30" s="50"/>
      <c r="K30" s="50">
        <v>13</v>
      </c>
      <c r="L30" s="48">
        <v>13</v>
      </c>
      <c r="M30" s="3"/>
      <c r="N30" s="3">
        <v>13</v>
      </c>
      <c r="O30" s="3"/>
      <c r="P30" s="3"/>
      <c r="Q30" s="3"/>
      <c r="R30" s="3"/>
      <c r="S30" s="3"/>
      <c r="T30" s="3"/>
      <c r="U30" s="3"/>
      <c r="V30" s="3"/>
      <c r="AI30" s="48"/>
    </row>
    <row r="31" spans="1:35" x14ac:dyDescent="0.3">
      <c r="A31" s="48">
        <f>Goed!A30</f>
        <v>1</v>
      </c>
      <c r="B31" s="50">
        <f>Goed!B30</f>
        <v>28</v>
      </c>
      <c r="C31" s="50"/>
      <c r="D31" s="50"/>
      <c r="E31" s="50"/>
      <c r="F31" s="50"/>
      <c r="H31" s="50"/>
      <c r="I31" s="50"/>
      <c r="J31" s="50"/>
      <c r="K31" s="50"/>
      <c r="L31" s="48">
        <v>55</v>
      </c>
      <c r="M31" s="3"/>
      <c r="N31" s="3">
        <v>55</v>
      </c>
      <c r="O31" s="3"/>
      <c r="P31" s="3"/>
      <c r="Q31" s="3"/>
      <c r="R31" s="3"/>
      <c r="S31" s="3"/>
      <c r="T31" s="3"/>
      <c r="U31" s="3"/>
      <c r="V31" s="3"/>
      <c r="AI31" s="48"/>
    </row>
    <row r="32" spans="1:35" x14ac:dyDescent="0.3">
      <c r="A32" s="48">
        <f>Goed!A31</f>
        <v>1</v>
      </c>
      <c r="B32" s="50">
        <f>Goed!B31</f>
        <v>29</v>
      </c>
      <c r="C32" s="50"/>
      <c r="D32" s="50"/>
      <c r="E32" s="50"/>
      <c r="F32" s="50">
        <v>3</v>
      </c>
      <c r="H32" s="50">
        <v>3</v>
      </c>
      <c r="I32" s="50">
        <v>3</v>
      </c>
      <c r="J32" s="50"/>
      <c r="K32" s="50"/>
      <c r="L32" s="48">
        <v>3</v>
      </c>
      <c r="M32" s="3"/>
      <c r="N32" s="3">
        <v>3</v>
      </c>
      <c r="O32" s="3"/>
      <c r="P32" s="3"/>
      <c r="Q32" s="3"/>
      <c r="R32" s="3"/>
      <c r="S32" s="3"/>
      <c r="T32" s="3"/>
      <c r="U32" s="3"/>
      <c r="V32" s="3"/>
      <c r="AI32" s="48"/>
    </row>
    <row r="33" spans="1:35" x14ac:dyDescent="0.3">
      <c r="A33" s="48">
        <f>Goed!A32</f>
        <v>1</v>
      </c>
      <c r="B33" s="50">
        <f>Goed!B32</f>
        <v>30</v>
      </c>
      <c r="C33" s="50">
        <v>14</v>
      </c>
      <c r="D33" s="50"/>
      <c r="E33" s="50">
        <v>14</v>
      </c>
      <c r="F33" s="50"/>
      <c r="G33" s="48">
        <v>14</v>
      </c>
      <c r="H33" s="50">
        <v>14</v>
      </c>
      <c r="I33" s="50"/>
      <c r="J33" s="50">
        <v>14</v>
      </c>
      <c r="K33" s="50">
        <v>14</v>
      </c>
      <c r="L33" s="48">
        <v>14</v>
      </c>
      <c r="M33" s="3">
        <v>14</v>
      </c>
      <c r="N33" s="3">
        <v>14</v>
      </c>
      <c r="O33" s="3"/>
      <c r="P33" s="3"/>
      <c r="Q33" s="3"/>
      <c r="R33" s="3"/>
      <c r="S33" s="3"/>
      <c r="T33" s="3"/>
      <c r="U33" s="3"/>
      <c r="V33" s="3"/>
      <c r="AI33" s="48"/>
    </row>
    <row r="34" spans="1:35" x14ac:dyDescent="0.3">
      <c r="A34" s="48">
        <f>Goed!A33</f>
        <v>1</v>
      </c>
      <c r="B34" s="50">
        <f>Goed!B33</f>
        <v>31</v>
      </c>
      <c r="C34" s="50">
        <v>40</v>
      </c>
      <c r="D34" s="50"/>
      <c r="E34" s="50"/>
      <c r="F34" s="50">
        <v>40</v>
      </c>
      <c r="H34" s="50">
        <v>40</v>
      </c>
      <c r="I34" s="50">
        <v>40</v>
      </c>
      <c r="J34" s="50"/>
      <c r="K34" s="50"/>
      <c r="L34" s="48">
        <v>40</v>
      </c>
      <c r="M34" s="3"/>
      <c r="N34" s="3">
        <v>40</v>
      </c>
      <c r="O34" s="3"/>
      <c r="P34" s="3"/>
      <c r="Q34" s="3"/>
      <c r="R34" s="3"/>
      <c r="S34" s="3"/>
      <c r="T34" s="3"/>
      <c r="U34" s="3"/>
      <c r="V34" s="3"/>
      <c r="AI34" s="48"/>
    </row>
    <row r="35" spans="1:35" x14ac:dyDescent="0.3">
      <c r="A35" s="48">
        <f>Goed!A34</f>
        <v>1</v>
      </c>
      <c r="B35" s="50">
        <f>Goed!B34</f>
        <v>32</v>
      </c>
      <c r="C35" s="50"/>
      <c r="D35" s="50"/>
      <c r="E35" s="50"/>
      <c r="F35" s="50">
        <v>94</v>
      </c>
      <c r="G35" s="48">
        <v>94</v>
      </c>
      <c r="H35" s="50">
        <v>94</v>
      </c>
      <c r="I35" s="50">
        <v>94</v>
      </c>
      <c r="J35" s="50"/>
      <c r="K35" s="50"/>
      <c r="L35" s="48">
        <v>94</v>
      </c>
      <c r="M35" s="3"/>
      <c r="N35" s="3">
        <v>94</v>
      </c>
      <c r="O35" s="3"/>
      <c r="P35" s="3"/>
      <c r="Q35" s="3"/>
      <c r="R35" s="3"/>
      <c r="S35" s="3"/>
      <c r="T35" s="3"/>
      <c r="U35" s="3"/>
      <c r="V35" s="3"/>
      <c r="AI35" s="48"/>
    </row>
    <row r="36" spans="1:35" x14ac:dyDescent="0.3">
      <c r="A36" s="48">
        <f>Goed!A35</f>
        <v>1</v>
      </c>
      <c r="B36" s="50">
        <f>Goed!B35</f>
        <v>33</v>
      </c>
      <c r="C36" s="50"/>
      <c r="D36" s="50"/>
      <c r="E36" s="50">
        <v>56</v>
      </c>
      <c r="F36" s="50">
        <v>56</v>
      </c>
      <c r="G36" s="48">
        <v>56</v>
      </c>
      <c r="H36" s="50">
        <v>56</v>
      </c>
      <c r="I36" s="50"/>
      <c r="J36" s="50">
        <v>56</v>
      </c>
      <c r="K36" s="50"/>
      <c r="L36" s="48">
        <v>56</v>
      </c>
      <c r="M36" s="3"/>
      <c r="N36" s="3">
        <v>56</v>
      </c>
      <c r="O36" s="3"/>
      <c r="P36" s="3"/>
      <c r="Q36" s="3"/>
      <c r="R36" s="3"/>
      <c r="S36" s="3"/>
      <c r="T36" s="3"/>
      <c r="U36" s="3"/>
      <c r="V36" s="3"/>
      <c r="AI36" s="48"/>
    </row>
    <row r="37" spans="1:35" x14ac:dyDescent="0.3">
      <c r="A37" s="48">
        <f>Goed!A36</f>
        <v>1</v>
      </c>
      <c r="B37" s="50">
        <f>Goed!B36</f>
        <v>34</v>
      </c>
      <c r="C37" s="50"/>
      <c r="D37" s="50"/>
      <c r="E37" s="50">
        <v>84</v>
      </c>
      <c r="F37" s="50"/>
      <c r="G37" s="48">
        <v>84</v>
      </c>
      <c r="H37" s="50">
        <v>84</v>
      </c>
      <c r="I37" s="50"/>
      <c r="J37" s="50"/>
      <c r="K37" s="50">
        <v>84</v>
      </c>
      <c r="L37" s="48">
        <v>84</v>
      </c>
      <c r="M37" s="3">
        <v>84</v>
      </c>
      <c r="N37" s="3">
        <v>84</v>
      </c>
      <c r="O37" s="3"/>
      <c r="P37" s="3"/>
      <c r="Q37" s="3"/>
      <c r="R37" s="3"/>
      <c r="S37" s="3"/>
      <c r="T37" s="3"/>
      <c r="U37" s="3"/>
      <c r="V37" s="3"/>
      <c r="AI37" s="48"/>
    </row>
    <row r="38" spans="1:35" x14ac:dyDescent="0.3">
      <c r="A38" s="48">
        <f>Goed!A37</f>
        <v>1</v>
      </c>
      <c r="B38" s="50">
        <f>Goed!B37</f>
        <v>35</v>
      </c>
      <c r="C38" s="50"/>
      <c r="D38" s="50"/>
      <c r="E38" s="50"/>
      <c r="F38" s="50"/>
      <c r="G38" s="48">
        <v>21</v>
      </c>
      <c r="H38" s="50">
        <v>21</v>
      </c>
      <c r="I38" s="50"/>
      <c r="J38" s="50"/>
      <c r="K38" s="50">
        <v>21</v>
      </c>
      <c r="L38" s="48">
        <v>21</v>
      </c>
      <c r="M38" s="3"/>
      <c r="N38" s="3">
        <v>21</v>
      </c>
      <c r="O38" s="3"/>
      <c r="P38" s="3"/>
      <c r="Q38" s="3"/>
      <c r="R38" s="3"/>
      <c r="S38" s="3"/>
      <c r="T38" s="3"/>
      <c r="U38" s="3"/>
      <c r="V38" s="3"/>
      <c r="AI38" s="48"/>
    </row>
    <row r="39" spans="1:35" x14ac:dyDescent="0.3">
      <c r="A39" s="48">
        <f>Goed!A38</f>
        <v>1</v>
      </c>
      <c r="B39" s="50">
        <f>Goed!B38</f>
        <v>36</v>
      </c>
      <c r="C39" s="50"/>
      <c r="D39" s="50"/>
      <c r="E39" s="50"/>
      <c r="F39" s="50"/>
      <c r="H39" s="50">
        <v>8</v>
      </c>
      <c r="I39" s="50"/>
      <c r="J39" s="50"/>
      <c r="K39" s="50"/>
      <c r="L39" s="48">
        <v>8</v>
      </c>
      <c r="M39" s="3"/>
      <c r="N39" s="3"/>
      <c r="O39" s="3"/>
      <c r="P39" s="3"/>
      <c r="Q39" s="3"/>
      <c r="R39" s="3"/>
      <c r="S39" s="3"/>
      <c r="T39" s="3"/>
      <c r="U39" s="3"/>
      <c r="V39" s="3"/>
      <c r="AI39" s="48"/>
    </row>
    <row r="40" spans="1:35" x14ac:dyDescent="0.3">
      <c r="A40" s="48">
        <f>Goed!A39</f>
        <v>1</v>
      </c>
      <c r="B40" s="50">
        <f>Goed!B39</f>
        <v>37</v>
      </c>
      <c r="C40" s="50"/>
      <c r="D40" s="50"/>
      <c r="E40" s="50"/>
      <c r="F40" s="50"/>
      <c r="H40" s="50">
        <v>86</v>
      </c>
      <c r="I40" s="50"/>
      <c r="J40" s="50"/>
      <c r="K40" s="50"/>
      <c r="L40" s="48">
        <v>87</v>
      </c>
      <c r="M40" s="3"/>
      <c r="N40" s="3"/>
      <c r="O40" s="3"/>
      <c r="P40" s="3"/>
      <c r="Q40" s="3"/>
      <c r="R40" s="3"/>
      <c r="S40" s="3"/>
      <c r="T40" s="3"/>
      <c r="U40" s="3"/>
      <c r="V40" s="3"/>
      <c r="AI40" s="48"/>
    </row>
    <row r="41" spans="1:35" x14ac:dyDescent="0.3">
      <c r="A41" s="48">
        <f>Goed!A40</f>
        <v>1</v>
      </c>
      <c r="B41" s="50">
        <f>Goed!B40</f>
        <v>38</v>
      </c>
      <c r="C41" s="50"/>
      <c r="D41" s="50"/>
      <c r="E41" s="50"/>
      <c r="F41" s="50"/>
      <c r="H41" s="50">
        <v>11</v>
      </c>
      <c r="I41" s="50"/>
      <c r="J41" s="50"/>
      <c r="K41" s="50"/>
      <c r="L41" s="48">
        <v>34</v>
      </c>
      <c r="M41" s="3"/>
      <c r="N41" s="3"/>
      <c r="O41" s="3"/>
      <c r="P41" s="3"/>
      <c r="Q41" s="3"/>
      <c r="R41" s="3"/>
      <c r="S41" s="3"/>
      <c r="T41" s="3"/>
      <c r="U41" s="3"/>
      <c r="V41" s="3"/>
      <c r="AI41" s="48"/>
    </row>
    <row r="42" spans="1:35" x14ac:dyDescent="0.3">
      <c r="A42" s="48">
        <f>Goed!A41</f>
        <v>1</v>
      </c>
      <c r="B42" s="50">
        <f>Goed!B41</f>
        <v>39</v>
      </c>
      <c r="C42" s="50"/>
      <c r="D42" s="50"/>
      <c r="E42" s="50"/>
      <c r="F42" s="50"/>
      <c r="H42" s="50"/>
      <c r="I42" s="50"/>
      <c r="J42" s="50"/>
      <c r="K42" s="50"/>
      <c r="M42" s="3"/>
      <c r="N42" s="3"/>
      <c r="O42" s="3"/>
      <c r="P42" s="3"/>
      <c r="Q42" s="3"/>
      <c r="R42" s="3"/>
      <c r="S42" s="3"/>
      <c r="T42" s="3"/>
      <c r="U42" s="3"/>
      <c r="V42" s="3"/>
      <c r="AI42" s="48"/>
    </row>
    <row r="43" spans="1:35" x14ac:dyDescent="0.3">
      <c r="A43" s="48">
        <f>Goed!A42</f>
        <v>1</v>
      </c>
      <c r="B43" s="50">
        <f>Goed!B42</f>
        <v>40</v>
      </c>
      <c r="C43" s="50"/>
      <c r="D43" s="50"/>
      <c r="E43" s="50"/>
      <c r="F43" s="50"/>
      <c r="H43" s="50"/>
      <c r="I43" s="50"/>
      <c r="J43" s="50"/>
      <c r="K43" s="50"/>
      <c r="M43" s="3"/>
      <c r="N43" s="3"/>
      <c r="O43" s="3"/>
      <c r="P43" s="3"/>
      <c r="Q43" s="3"/>
      <c r="R43" s="3"/>
      <c r="S43" s="3"/>
      <c r="T43" s="3"/>
      <c r="U43" s="3"/>
      <c r="V43" s="3"/>
      <c r="AI43" s="48"/>
    </row>
    <row r="44" spans="1:35" x14ac:dyDescent="0.3">
      <c r="A44" s="48">
        <f>Goed!A43</f>
        <v>2</v>
      </c>
      <c r="B44" s="50">
        <f>Goed!B43</f>
        <v>41</v>
      </c>
      <c r="C44" s="50"/>
      <c r="D44" s="50"/>
      <c r="E44" s="50"/>
      <c r="F44" s="50"/>
      <c r="G44" s="48">
        <v>83</v>
      </c>
      <c r="H44" s="50">
        <v>83</v>
      </c>
      <c r="I44" s="50"/>
      <c r="J44" s="50"/>
      <c r="K44" s="50">
        <v>83</v>
      </c>
      <c r="L44" s="48">
        <v>83</v>
      </c>
      <c r="M44" s="3">
        <v>71</v>
      </c>
      <c r="N44" s="3">
        <v>83</v>
      </c>
      <c r="O44" s="3"/>
      <c r="P44" s="3"/>
      <c r="Q44" s="3"/>
      <c r="R44" s="3"/>
      <c r="S44" s="3"/>
      <c r="T44" s="3"/>
      <c r="U44" s="3"/>
      <c r="V44" s="3"/>
      <c r="AI44" s="48"/>
    </row>
    <row r="45" spans="1:35" x14ac:dyDescent="0.3">
      <c r="A45" s="48">
        <f>Goed!A44</f>
        <v>2</v>
      </c>
      <c r="B45" s="50">
        <f>Goed!B44</f>
        <v>42</v>
      </c>
      <c r="C45" s="50"/>
      <c r="D45" s="50"/>
      <c r="E45" s="50"/>
      <c r="F45" s="50"/>
      <c r="H45" s="50">
        <v>99</v>
      </c>
      <c r="I45" s="50"/>
      <c r="J45" s="50"/>
      <c r="K45" s="50"/>
      <c r="M45" s="3"/>
      <c r="N45" s="3"/>
      <c r="O45" s="3"/>
      <c r="P45" s="3"/>
      <c r="Q45" s="3"/>
      <c r="R45" s="3"/>
      <c r="S45" s="3"/>
      <c r="T45" s="3"/>
      <c r="U45" s="3"/>
      <c r="V45" s="3"/>
      <c r="AI45" s="48"/>
    </row>
    <row r="46" spans="1:35" x14ac:dyDescent="0.3">
      <c r="A46" s="48">
        <f>Goed!A45</f>
        <v>2</v>
      </c>
      <c r="B46" s="50">
        <f>Goed!B45</f>
        <v>43</v>
      </c>
      <c r="C46" s="50"/>
      <c r="D46" s="50">
        <v>52</v>
      </c>
      <c r="E46" s="50"/>
      <c r="F46" s="50"/>
      <c r="G46" s="48">
        <v>97</v>
      </c>
      <c r="H46" s="50">
        <v>97</v>
      </c>
      <c r="I46" s="50">
        <v>71</v>
      </c>
      <c r="J46" s="50"/>
      <c r="K46" s="50">
        <v>97</v>
      </c>
      <c r="L46" s="48">
        <v>71</v>
      </c>
      <c r="M46" s="3"/>
      <c r="N46" s="3">
        <v>97</v>
      </c>
      <c r="O46" s="3"/>
      <c r="P46" s="3"/>
      <c r="Q46" s="3"/>
      <c r="R46" s="3"/>
      <c r="S46" s="3"/>
      <c r="T46" s="3"/>
      <c r="U46" s="3"/>
      <c r="V46" s="3"/>
      <c r="AI46" s="48"/>
    </row>
    <row r="47" spans="1:35" x14ac:dyDescent="0.3">
      <c r="A47" s="48">
        <f>Goed!A46</f>
        <v>2</v>
      </c>
      <c r="B47" s="50">
        <f>Goed!B46</f>
        <v>44</v>
      </c>
      <c r="C47" s="50">
        <v>6</v>
      </c>
      <c r="D47" s="50"/>
      <c r="E47" s="50">
        <v>6</v>
      </c>
      <c r="F47" s="50"/>
      <c r="G47" s="48">
        <v>6</v>
      </c>
      <c r="H47" s="50">
        <v>6</v>
      </c>
      <c r="I47" s="50">
        <v>6</v>
      </c>
      <c r="J47" s="50"/>
      <c r="K47" s="50"/>
      <c r="L47" s="48">
        <v>6</v>
      </c>
      <c r="M47" s="3">
        <v>6</v>
      </c>
      <c r="N47" s="3">
        <v>6</v>
      </c>
      <c r="O47" s="3"/>
      <c r="P47" s="3"/>
      <c r="Q47" s="3"/>
      <c r="R47" s="3"/>
      <c r="S47" s="3"/>
      <c r="T47" s="3"/>
      <c r="U47" s="3"/>
      <c r="V47" s="3"/>
      <c r="AI47" s="48"/>
    </row>
    <row r="48" spans="1:35" x14ac:dyDescent="0.3">
      <c r="A48" s="48">
        <f>Goed!A47</f>
        <v>2</v>
      </c>
      <c r="B48" s="50">
        <f>Goed!B47</f>
        <v>45</v>
      </c>
      <c r="C48" s="50"/>
      <c r="D48" s="50"/>
      <c r="E48" s="50"/>
      <c r="F48" s="50">
        <v>15</v>
      </c>
      <c r="G48" s="48">
        <v>15</v>
      </c>
      <c r="H48" s="50">
        <v>15</v>
      </c>
      <c r="I48" s="50">
        <v>15</v>
      </c>
      <c r="J48" s="50"/>
      <c r="K48" s="50"/>
      <c r="L48" s="48">
        <v>15</v>
      </c>
      <c r="M48" s="3">
        <v>15</v>
      </c>
      <c r="N48" s="3">
        <v>15</v>
      </c>
      <c r="O48" s="3"/>
      <c r="P48" s="3"/>
      <c r="Q48" s="3"/>
      <c r="R48" s="3"/>
      <c r="S48" s="3"/>
      <c r="T48" s="3"/>
      <c r="U48" s="3"/>
      <c r="V48" s="3"/>
      <c r="AI48" s="48"/>
    </row>
    <row r="49" spans="1:35" x14ac:dyDescent="0.3">
      <c r="A49" s="48">
        <f>Goed!A48</f>
        <v>2</v>
      </c>
      <c r="B49" s="50">
        <f>Goed!B48</f>
        <v>46</v>
      </c>
      <c r="C49" s="50">
        <v>57</v>
      </c>
      <c r="D49" s="50">
        <v>57</v>
      </c>
      <c r="E49" s="50">
        <v>57</v>
      </c>
      <c r="F49" s="50">
        <v>57</v>
      </c>
      <c r="G49" s="48">
        <v>57</v>
      </c>
      <c r="H49" s="50">
        <v>57</v>
      </c>
      <c r="I49" s="50">
        <v>57</v>
      </c>
      <c r="J49" s="50">
        <v>57</v>
      </c>
      <c r="K49" s="50">
        <v>57</v>
      </c>
      <c r="L49" s="48">
        <v>57</v>
      </c>
      <c r="M49" s="3">
        <v>57</v>
      </c>
      <c r="N49" s="3">
        <v>57</v>
      </c>
      <c r="O49" s="3"/>
      <c r="P49" s="3"/>
      <c r="Q49" s="3"/>
      <c r="R49" s="3"/>
      <c r="S49" s="3"/>
      <c r="T49" s="3"/>
      <c r="U49" s="3"/>
      <c r="V49" s="3"/>
      <c r="AI49" s="48"/>
    </row>
    <row r="50" spans="1:35" x14ac:dyDescent="0.3">
      <c r="A50" s="48">
        <f>Goed!A49</f>
        <v>2</v>
      </c>
      <c r="B50" s="50">
        <f>Goed!B49</f>
        <v>47</v>
      </c>
      <c r="C50" s="50"/>
      <c r="D50" s="50"/>
      <c r="E50" s="50">
        <v>34</v>
      </c>
      <c r="F50" s="50"/>
      <c r="H50" s="50"/>
      <c r="I50" s="50"/>
      <c r="J50" s="50"/>
      <c r="K50" s="50"/>
      <c r="L50" s="48">
        <v>34</v>
      </c>
      <c r="M50" s="3"/>
      <c r="N50" s="3">
        <v>34</v>
      </c>
      <c r="O50" s="3"/>
      <c r="P50" s="3"/>
      <c r="Q50" s="3"/>
      <c r="R50" s="3"/>
      <c r="S50" s="3"/>
      <c r="T50" s="3"/>
      <c r="U50" s="3"/>
      <c r="V50" s="3"/>
      <c r="AI50" s="48"/>
    </row>
    <row r="51" spans="1:35" x14ac:dyDescent="0.3">
      <c r="A51" s="48">
        <f>Goed!A50</f>
        <v>2</v>
      </c>
      <c r="B51" s="50">
        <f>Goed!B50</f>
        <v>48</v>
      </c>
      <c r="C51" s="50">
        <v>57</v>
      </c>
      <c r="D51" s="50">
        <v>57</v>
      </c>
      <c r="E51" s="50">
        <v>57</v>
      </c>
      <c r="F51" s="50">
        <v>57</v>
      </c>
      <c r="G51" s="48">
        <v>57</v>
      </c>
      <c r="H51" s="50">
        <v>57</v>
      </c>
      <c r="I51" s="50">
        <v>57</v>
      </c>
      <c r="J51" s="50">
        <v>57</v>
      </c>
      <c r="K51" s="50">
        <v>57</v>
      </c>
      <c r="L51" s="48">
        <v>57</v>
      </c>
      <c r="M51" s="3"/>
      <c r="N51" s="3">
        <v>57</v>
      </c>
      <c r="O51" s="3"/>
      <c r="P51" s="3"/>
      <c r="Q51" s="3"/>
      <c r="R51" s="3"/>
      <c r="S51" s="3"/>
      <c r="T51" s="3"/>
      <c r="U51" s="3"/>
      <c r="V51" s="3"/>
      <c r="AI51" s="48"/>
    </row>
    <row r="52" spans="1:35" x14ac:dyDescent="0.3">
      <c r="A52" s="48">
        <f>Goed!A51</f>
        <v>2</v>
      </c>
      <c r="B52" s="50">
        <f>Goed!B51</f>
        <v>49</v>
      </c>
      <c r="C52" s="50">
        <v>25</v>
      </c>
      <c r="D52" s="50">
        <v>25</v>
      </c>
      <c r="E52" s="50">
        <v>25</v>
      </c>
      <c r="F52" s="50">
        <v>25</v>
      </c>
      <c r="G52" s="48">
        <v>25</v>
      </c>
      <c r="H52" s="50">
        <v>25</v>
      </c>
      <c r="I52" s="50">
        <v>25</v>
      </c>
      <c r="J52" s="50">
        <v>25</v>
      </c>
      <c r="K52" s="50">
        <v>25</v>
      </c>
      <c r="L52" s="48">
        <v>25</v>
      </c>
      <c r="M52" s="3">
        <v>14</v>
      </c>
      <c r="N52" s="3">
        <v>25</v>
      </c>
      <c r="O52" s="3"/>
      <c r="P52" s="3"/>
      <c r="Q52" s="3"/>
      <c r="R52" s="3"/>
      <c r="S52" s="3"/>
      <c r="T52" s="3"/>
      <c r="U52" s="3"/>
      <c r="V52" s="3"/>
      <c r="AI52" s="48"/>
    </row>
    <row r="53" spans="1:35" x14ac:dyDescent="0.3">
      <c r="A53" s="48">
        <f>Goed!A52</f>
        <v>2</v>
      </c>
      <c r="B53" s="50">
        <f>Goed!B52</f>
        <v>50</v>
      </c>
      <c r="C53" s="50">
        <v>80</v>
      </c>
      <c r="D53" s="50"/>
      <c r="E53" s="50">
        <v>80</v>
      </c>
      <c r="F53" s="50">
        <v>80</v>
      </c>
      <c r="G53" s="48">
        <v>80</v>
      </c>
      <c r="H53" s="50">
        <v>80</v>
      </c>
      <c r="I53" s="50">
        <v>80</v>
      </c>
      <c r="J53" s="50"/>
      <c r="K53" s="50"/>
      <c r="L53" s="48">
        <v>80</v>
      </c>
      <c r="M53" s="3">
        <v>80</v>
      </c>
      <c r="N53" s="3">
        <v>80</v>
      </c>
      <c r="O53" s="3"/>
      <c r="P53" s="3"/>
      <c r="Q53" s="3"/>
      <c r="R53" s="3"/>
      <c r="S53" s="3"/>
      <c r="T53" s="3"/>
      <c r="U53" s="3"/>
      <c r="V53" s="3"/>
      <c r="AI53" s="48"/>
    </row>
    <row r="54" spans="1:35" x14ac:dyDescent="0.3">
      <c r="A54" s="48">
        <f>Goed!A53</f>
        <v>2</v>
      </c>
      <c r="B54" s="50">
        <f>Goed!B53</f>
        <v>51</v>
      </c>
      <c r="C54" s="50">
        <v>22</v>
      </c>
      <c r="D54" s="50"/>
      <c r="E54" s="50">
        <v>22</v>
      </c>
      <c r="F54" s="50"/>
      <c r="G54" s="48">
        <v>22</v>
      </c>
      <c r="H54" s="50">
        <v>22</v>
      </c>
      <c r="I54" s="50">
        <v>22</v>
      </c>
      <c r="J54" s="50"/>
      <c r="K54" s="50"/>
      <c r="L54" s="48">
        <v>22</v>
      </c>
      <c r="M54" s="3">
        <v>22</v>
      </c>
      <c r="N54" s="3">
        <v>22</v>
      </c>
      <c r="O54" s="3"/>
      <c r="P54" s="3"/>
      <c r="Q54" s="3"/>
      <c r="R54" s="3"/>
      <c r="S54" s="3"/>
      <c r="T54" s="3"/>
      <c r="U54" s="3"/>
      <c r="V54" s="3"/>
      <c r="AI54" s="48"/>
    </row>
    <row r="55" spans="1:35" x14ac:dyDescent="0.3">
      <c r="A55" s="48">
        <f>Goed!A54</f>
        <v>2</v>
      </c>
      <c r="B55" s="50">
        <f>Goed!B54</f>
        <v>52</v>
      </c>
      <c r="C55" s="50">
        <v>7</v>
      </c>
      <c r="D55" s="50"/>
      <c r="E55" s="50"/>
      <c r="F55" s="50"/>
      <c r="H55" s="50"/>
      <c r="I55" s="50"/>
      <c r="J55" s="50"/>
      <c r="K55" s="50"/>
      <c r="L55" s="48">
        <v>7</v>
      </c>
      <c r="M55" s="3"/>
      <c r="N55" s="3">
        <v>7</v>
      </c>
      <c r="O55" s="3"/>
      <c r="P55" s="3"/>
      <c r="Q55" s="3"/>
      <c r="R55" s="3"/>
      <c r="S55" s="3"/>
      <c r="T55" s="3"/>
      <c r="U55" s="3"/>
      <c r="V55" s="3"/>
      <c r="AI55" s="48"/>
    </row>
    <row r="56" spans="1:35" x14ac:dyDescent="0.3">
      <c r="A56" s="48">
        <f>Goed!A55</f>
        <v>2</v>
      </c>
      <c r="B56" s="50">
        <f>Goed!B55</f>
        <v>53</v>
      </c>
      <c r="C56" s="50">
        <v>23</v>
      </c>
      <c r="D56" s="50">
        <v>23</v>
      </c>
      <c r="E56" s="50">
        <v>25</v>
      </c>
      <c r="F56" s="50"/>
      <c r="H56" s="50">
        <v>23</v>
      </c>
      <c r="I56" s="50">
        <v>23</v>
      </c>
      <c r="J56" s="50">
        <v>22</v>
      </c>
      <c r="K56" s="50">
        <v>23</v>
      </c>
      <c r="L56" s="48">
        <v>22</v>
      </c>
      <c r="M56" s="3"/>
      <c r="N56" s="3">
        <v>23</v>
      </c>
      <c r="O56" s="3"/>
      <c r="P56" s="3"/>
      <c r="Q56" s="3"/>
      <c r="R56" s="3"/>
      <c r="S56" s="3"/>
      <c r="T56" s="3"/>
      <c r="U56" s="3"/>
      <c r="V56" s="3"/>
      <c r="AI56" s="48"/>
    </row>
    <row r="57" spans="1:35" x14ac:dyDescent="0.3">
      <c r="A57" s="48">
        <f>Goed!A56</f>
        <v>2</v>
      </c>
      <c r="B57" s="50">
        <f>Goed!B56</f>
        <v>54</v>
      </c>
      <c r="C57" s="50"/>
      <c r="D57" s="50"/>
      <c r="E57" s="50">
        <v>72</v>
      </c>
      <c r="F57" s="50"/>
      <c r="G57" s="48">
        <v>72</v>
      </c>
      <c r="H57" s="50">
        <v>72</v>
      </c>
      <c r="I57" s="50">
        <v>72</v>
      </c>
      <c r="J57" s="50"/>
      <c r="K57" s="50"/>
      <c r="L57" s="48">
        <v>72</v>
      </c>
      <c r="M57" s="3"/>
      <c r="N57" s="3">
        <v>72</v>
      </c>
      <c r="O57" s="3"/>
      <c r="P57" s="3"/>
      <c r="Q57" s="3"/>
      <c r="R57" s="3"/>
      <c r="S57" s="3"/>
      <c r="T57" s="3"/>
      <c r="U57" s="3"/>
      <c r="V57" s="3"/>
      <c r="AI57" s="48"/>
    </row>
    <row r="58" spans="1:35" x14ac:dyDescent="0.3">
      <c r="A58" s="48">
        <f>Goed!A57</f>
        <v>2</v>
      </c>
      <c r="B58" s="50">
        <f>Goed!B57</f>
        <v>55</v>
      </c>
      <c r="C58" s="50"/>
      <c r="D58" s="50"/>
      <c r="E58" s="50">
        <v>23</v>
      </c>
      <c r="F58" s="50">
        <v>23</v>
      </c>
      <c r="G58" s="48">
        <v>23</v>
      </c>
      <c r="H58" s="50">
        <v>23</v>
      </c>
      <c r="I58" s="50">
        <v>23</v>
      </c>
      <c r="J58" s="50"/>
      <c r="K58" s="50"/>
      <c r="L58" s="48">
        <v>23</v>
      </c>
      <c r="M58" s="3">
        <v>23</v>
      </c>
      <c r="N58" s="3">
        <v>23</v>
      </c>
      <c r="O58" s="3"/>
      <c r="P58" s="3"/>
      <c r="Q58" s="3"/>
      <c r="R58" s="3"/>
      <c r="S58" s="3"/>
      <c r="T58" s="3"/>
      <c r="U58" s="3"/>
      <c r="V58" s="3"/>
      <c r="AI58" s="48"/>
    </row>
    <row r="59" spans="1:35" x14ac:dyDescent="0.3">
      <c r="A59" s="48">
        <f>Goed!A58</f>
        <v>2</v>
      </c>
      <c r="B59" s="50">
        <f>Goed!B58</f>
        <v>56</v>
      </c>
      <c r="C59" s="50">
        <v>17</v>
      </c>
      <c r="D59" s="50"/>
      <c r="E59" s="50"/>
      <c r="F59" s="50"/>
      <c r="H59" s="50">
        <v>17</v>
      </c>
      <c r="I59" s="50">
        <v>17</v>
      </c>
      <c r="J59" s="50"/>
      <c r="K59" s="50"/>
      <c r="L59" s="48">
        <v>17</v>
      </c>
      <c r="M59" s="3"/>
      <c r="N59" s="3">
        <v>17</v>
      </c>
      <c r="O59" s="3"/>
      <c r="P59" s="3"/>
      <c r="Q59" s="3"/>
      <c r="R59" s="3"/>
      <c r="S59" s="3"/>
      <c r="T59" s="3"/>
      <c r="U59" s="3"/>
      <c r="V59" s="3"/>
      <c r="AI59" s="48"/>
    </row>
    <row r="60" spans="1:35" x14ac:dyDescent="0.3">
      <c r="A60" s="48">
        <f>Goed!A59</f>
        <v>2</v>
      </c>
      <c r="B60" s="50">
        <f>Goed!B59</f>
        <v>57</v>
      </c>
      <c r="C60" s="50"/>
      <c r="D60" s="50"/>
      <c r="E60" s="50">
        <v>15</v>
      </c>
      <c r="F60" s="50"/>
      <c r="H60" s="50"/>
      <c r="I60" s="50"/>
      <c r="J60" s="50"/>
      <c r="K60" s="50"/>
      <c r="L60" s="48">
        <v>15</v>
      </c>
      <c r="M60" s="3"/>
      <c r="N60" s="3">
        <v>15</v>
      </c>
      <c r="O60" s="3"/>
      <c r="P60" s="3"/>
      <c r="Q60" s="3"/>
      <c r="R60" s="3"/>
      <c r="S60" s="3"/>
      <c r="T60" s="3"/>
      <c r="U60" s="3"/>
      <c r="V60" s="3"/>
      <c r="AI60" s="48"/>
    </row>
    <row r="61" spans="1:35" x14ac:dyDescent="0.3">
      <c r="A61" s="48">
        <f>Goed!A60</f>
        <v>2</v>
      </c>
      <c r="B61" s="50">
        <f>Goed!B60</f>
        <v>58</v>
      </c>
      <c r="C61" s="50"/>
      <c r="D61" s="50"/>
      <c r="E61" s="50"/>
      <c r="F61" s="50"/>
      <c r="H61" s="50"/>
      <c r="I61" s="50"/>
      <c r="J61" s="50"/>
      <c r="K61" s="50"/>
      <c r="L61" s="48">
        <v>19</v>
      </c>
      <c r="M61" s="3"/>
      <c r="N61" s="3">
        <v>36</v>
      </c>
      <c r="O61" s="3"/>
      <c r="P61" s="3"/>
      <c r="Q61" s="3"/>
      <c r="R61" s="3"/>
      <c r="S61" s="3"/>
      <c r="T61" s="3"/>
      <c r="U61" s="3"/>
      <c r="V61" s="3"/>
      <c r="AI61" s="48"/>
    </row>
    <row r="62" spans="1:35" x14ac:dyDescent="0.3">
      <c r="A62" s="48">
        <f>Goed!A61</f>
        <v>2</v>
      </c>
      <c r="B62" s="50">
        <f>Goed!B61</f>
        <v>59</v>
      </c>
      <c r="C62" s="50"/>
      <c r="D62" s="50"/>
      <c r="E62" s="50">
        <v>80</v>
      </c>
      <c r="F62" s="50"/>
      <c r="H62" s="50"/>
      <c r="I62" s="50"/>
      <c r="J62" s="50"/>
      <c r="K62" s="50"/>
      <c r="L62" s="48">
        <v>47</v>
      </c>
      <c r="M62" s="3"/>
      <c r="N62" s="3">
        <v>80</v>
      </c>
      <c r="O62" s="3"/>
      <c r="P62" s="3"/>
      <c r="Q62" s="3"/>
      <c r="R62" s="3"/>
      <c r="S62" s="3"/>
      <c r="T62" s="3"/>
      <c r="U62" s="3"/>
      <c r="V62" s="3"/>
      <c r="AI62" s="48"/>
    </row>
    <row r="63" spans="1:35" x14ac:dyDescent="0.3">
      <c r="A63" s="48">
        <f>Goed!A62</f>
        <v>2</v>
      </c>
      <c r="B63" s="50">
        <f>Goed!B62</f>
        <v>60</v>
      </c>
      <c r="C63" s="50">
        <v>4</v>
      </c>
      <c r="D63" s="49"/>
      <c r="E63" s="49"/>
      <c r="F63" s="49"/>
      <c r="G63" s="48">
        <v>4</v>
      </c>
      <c r="H63" s="49"/>
      <c r="I63" s="49"/>
      <c r="J63" s="49"/>
      <c r="K63" s="49">
        <v>4</v>
      </c>
      <c r="L63" s="48">
        <v>4</v>
      </c>
      <c r="M63" s="39"/>
      <c r="N63" s="39"/>
      <c r="O63" s="39"/>
      <c r="P63" s="39"/>
      <c r="Q63" s="39"/>
      <c r="R63" s="3"/>
      <c r="S63" s="39"/>
      <c r="T63" s="39"/>
      <c r="U63" s="39"/>
      <c r="V63" s="39"/>
      <c r="AI63" s="48"/>
    </row>
    <row r="64" spans="1:35" x14ac:dyDescent="0.3">
      <c r="A64" s="48">
        <f>Goed!A63</f>
        <v>2</v>
      </c>
      <c r="B64" s="50">
        <f>Goed!B63</f>
        <v>61</v>
      </c>
      <c r="C64" s="50">
        <v>37</v>
      </c>
      <c r="D64" s="49">
        <v>73</v>
      </c>
      <c r="E64" s="49"/>
      <c r="F64" s="49">
        <v>73</v>
      </c>
      <c r="G64" s="48">
        <v>37</v>
      </c>
      <c r="H64" s="49">
        <v>37</v>
      </c>
      <c r="I64" s="49">
        <v>37</v>
      </c>
      <c r="J64" s="49">
        <v>73</v>
      </c>
      <c r="K64" s="49">
        <v>37</v>
      </c>
      <c r="L64" s="48">
        <v>37</v>
      </c>
      <c r="M64" s="39">
        <v>37</v>
      </c>
      <c r="N64" s="39">
        <v>73</v>
      </c>
      <c r="O64" s="39"/>
      <c r="P64" s="39"/>
      <c r="Q64" s="39"/>
      <c r="R64" s="39"/>
      <c r="S64" s="39"/>
      <c r="T64" s="39"/>
      <c r="U64" s="39"/>
      <c r="V64" s="39"/>
      <c r="AI64" s="48"/>
    </row>
    <row r="65" spans="1:35" x14ac:dyDescent="0.3">
      <c r="A65" s="48">
        <f>Goed!A64</f>
        <v>2</v>
      </c>
      <c r="B65" s="50">
        <f>Goed!B64</f>
        <v>62</v>
      </c>
      <c r="C65" s="50">
        <v>64</v>
      </c>
      <c r="D65" s="49">
        <v>64</v>
      </c>
      <c r="E65" s="49"/>
      <c r="F65" s="49"/>
      <c r="G65" s="48">
        <v>64</v>
      </c>
      <c r="H65" s="49">
        <v>64</v>
      </c>
      <c r="I65" s="49">
        <v>64</v>
      </c>
      <c r="J65" s="49">
        <v>64</v>
      </c>
      <c r="K65" s="49">
        <v>64</v>
      </c>
      <c r="L65" s="48">
        <v>64</v>
      </c>
      <c r="M65" s="39">
        <v>64</v>
      </c>
      <c r="N65" s="39">
        <v>64</v>
      </c>
      <c r="O65" s="39"/>
      <c r="P65" s="39"/>
      <c r="Q65" s="39"/>
      <c r="R65" s="39"/>
      <c r="S65" s="39"/>
      <c r="T65" s="39"/>
      <c r="U65" s="39"/>
      <c r="V65" s="39"/>
      <c r="AI65" s="48"/>
    </row>
    <row r="66" spans="1:35" x14ac:dyDescent="0.3">
      <c r="A66" s="48">
        <f>Goed!A65</f>
        <v>2</v>
      </c>
      <c r="B66" s="50">
        <f>Goed!B65</f>
        <v>63</v>
      </c>
      <c r="C66" s="50">
        <v>88</v>
      </c>
      <c r="D66" s="49"/>
      <c r="E66" s="49"/>
      <c r="F66" s="49"/>
      <c r="G66" s="48">
        <v>88</v>
      </c>
      <c r="H66" s="49">
        <v>88</v>
      </c>
      <c r="I66" s="49">
        <v>88</v>
      </c>
      <c r="J66" s="49"/>
      <c r="K66" s="49">
        <v>88</v>
      </c>
      <c r="L66" s="48">
        <v>88</v>
      </c>
      <c r="M66" s="39"/>
      <c r="N66" s="39"/>
      <c r="O66" s="39"/>
      <c r="P66" s="39"/>
      <c r="Q66" s="39"/>
      <c r="R66" s="39"/>
      <c r="S66" s="39"/>
      <c r="T66" s="39"/>
      <c r="U66" s="39"/>
      <c r="V66" s="39"/>
      <c r="AI66" s="48"/>
    </row>
    <row r="67" spans="1:35" x14ac:dyDescent="0.3">
      <c r="A67" s="48">
        <f>Goed!A66</f>
        <v>2</v>
      </c>
      <c r="B67" s="50">
        <f>Goed!B66</f>
        <v>64</v>
      </c>
      <c r="C67" s="50"/>
      <c r="D67" s="49"/>
      <c r="E67" s="49"/>
      <c r="F67" s="49">
        <v>7</v>
      </c>
      <c r="H67" s="49"/>
      <c r="I67" s="49"/>
      <c r="J67" s="49"/>
      <c r="K67" s="49"/>
      <c r="M67" s="39"/>
      <c r="N67" s="39"/>
      <c r="O67" s="39"/>
      <c r="P67" s="39"/>
      <c r="Q67" s="39"/>
      <c r="R67" s="39"/>
      <c r="S67" s="39"/>
      <c r="T67" s="39"/>
      <c r="U67" s="39"/>
      <c r="V67" s="39"/>
      <c r="AI67" s="48"/>
    </row>
    <row r="68" spans="1:35" x14ac:dyDescent="0.3">
      <c r="A68" s="48">
        <f>Goed!A67</f>
        <v>2</v>
      </c>
      <c r="B68" s="50">
        <f>Goed!B67</f>
        <v>65</v>
      </c>
      <c r="C68" s="50"/>
      <c r="D68" s="49"/>
      <c r="E68" s="49">
        <v>67</v>
      </c>
      <c r="F68" s="49">
        <v>67</v>
      </c>
      <c r="H68" s="49">
        <v>67</v>
      </c>
      <c r="I68" s="49"/>
      <c r="J68" s="49"/>
      <c r="K68" s="49"/>
      <c r="M68" s="39"/>
      <c r="N68" s="39"/>
      <c r="O68" s="39"/>
      <c r="P68" s="39"/>
      <c r="Q68" s="39"/>
      <c r="R68" s="39"/>
      <c r="S68" s="39"/>
      <c r="T68" s="39"/>
      <c r="U68" s="39"/>
      <c r="V68" s="39"/>
      <c r="AI68" s="48"/>
    </row>
    <row r="69" spans="1:35" x14ac:dyDescent="0.3">
      <c r="A69" s="48">
        <f>Goed!A68</f>
        <v>2</v>
      </c>
      <c r="B69" s="50">
        <f>Goed!B68</f>
        <v>66</v>
      </c>
      <c r="C69" s="50">
        <v>8</v>
      </c>
      <c r="D69" s="49">
        <v>88</v>
      </c>
      <c r="E69" s="49">
        <v>1</v>
      </c>
      <c r="F69" s="49">
        <v>1</v>
      </c>
      <c r="G69" s="48">
        <v>1</v>
      </c>
      <c r="H69" s="49">
        <v>8</v>
      </c>
      <c r="I69" s="49">
        <v>18</v>
      </c>
      <c r="J69" s="49">
        <v>1</v>
      </c>
      <c r="K69" s="49">
        <v>18</v>
      </c>
      <c r="L69" s="48">
        <v>1</v>
      </c>
      <c r="M69" s="39">
        <v>8</v>
      </c>
      <c r="N69" s="39">
        <v>1</v>
      </c>
      <c r="O69" s="39"/>
      <c r="P69" s="39"/>
      <c r="Q69" s="39"/>
      <c r="R69" s="39"/>
      <c r="S69" s="39"/>
      <c r="T69" s="39"/>
      <c r="U69" s="39"/>
      <c r="V69" s="39"/>
      <c r="AI69" s="48"/>
    </row>
    <row r="70" spans="1:35" x14ac:dyDescent="0.3">
      <c r="A70" s="48">
        <f>Goed!A69</f>
        <v>2</v>
      </c>
      <c r="B70" s="50">
        <f>Goed!B69</f>
        <v>67</v>
      </c>
      <c r="C70" s="50">
        <v>52</v>
      </c>
      <c r="D70" s="49"/>
      <c r="E70" s="49">
        <v>52</v>
      </c>
      <c r="F70" s="49">
        <v>52</v>
      </c>
      <c r="G70" s="48">
        <v>52</v>
      </c>
      <c r="H70" s="49">
        <v>52</v>
      </c>
      <c r="I70" s="49">
        <v>52</v>
      </c>
      <c r="J70" s="49">
        <v>52</v>
      </c>
      <c r="K70" s="49">
        <v>52</v>
      </c>
      <c r="L70" s="48">
        <v>52</v>
      </c>
      <c r="M70" s="39">
        <v>52</v>
      </c>
      <c r="N70" s="39">
        <v>52</v>
      </c>
      <c r="O70" s="39"/>
      <c r="P70" s="39"/>
      <c r="Q70" s="39"/>
      <c r="R70" s="39"/>
      <c r="S70" s="39"/>
      <c r="T70" s="39"/>
      <c r="U70" s="39"/>
      <c r="V70" s="39"/>
      <c r="AI70" s="48"/>
    </row>
    <row r="71" spans="1:35" x14ac:dyDescent="0.3">
      <c r="A71" s="48">
        <f>Goed!A70</f>
        <v>2</v>
      </c>
      <c r="B71" s="50">
        <f>Goed!B70</f>
        <v>68</v>
      </c>
      <c r="C71" s="50"/>
      <c r="D71" s="49"/>
      <c r="E71" s="49"/>
      <c r="F71" s="49"/>
      <c r="G71" s="48">
        <v>87</v>
      </c>
      <c r="H71" s="49">
        <v>87</v>
      </c>
      <c r="I71" s="49"/>
      <c r="J71" s="49"/>
      <c r="K71" s="49"/>
      <c r="M71" s="39"/>
      <c r="N71" s="39"/>
      <c r="O71" s="39"/>
      <c r="P71" s="39"/>
      <c r="Q71" s="39"/>
      <c r="R71" s="39"/>
      <c r="S71" s="39"/>
      <c r="T71" s="39"/>
      <c r="U71" s="39"/>
      <c r="V71" s="39"/>
      <c r="AI71" s="48"/>
    </row>
    <row r="72" spans="1:35" x14ac:dyDescent="0.3">
      <c r="A72" s="48">
        <f>Goed!A71</f>
        <v>2</v>
      </c>
      <c r="B72" s="50">
        <f>Goed!B71</f>
        <v>69</v>
      </c>
      <c r="C72" s="50">
        <v>24</v>
      </c>
      <c r="D72" s="49">
        <v>24</v>
      </c>
      <c r="E72" s="49">
        <v>24</v>
      </c>
      <c r="F72" s="49">
        <v>24</v>
      </c>
      <c r="G72" s="48">
        <v>24</v>
      </c>
      <c r="H72" s="49">
        <v>24</v>
      </c>
      <c r="I72" s="49">
        <v>24</v>
      </c>
      <c r="J72" s="49"/>
      <c r="K72" s="49"/>
      <c r="L72" s="48">
        <v>24</v>
      </c>
      <c r="M72" s="39">
        <v>24</v>
      </c>
      <c r="N72" s="39">
        <v>24</v>
      </c>
      <c r="O72" s="39"/>
      <c r="P72" s="39"/>
      <c r="Q72" s="39"/>
      <c r="R72" s="39"/>
      <c r="S72" s="39"/>
      <c r="T72" s="39"/>
      <c r="U72" s="39"/>
      <c r="V72" s="39"/>
      <c r="X72" s="42"/>
      <c r="AI72" s="48"/>
    </row>
    <row r="73" spans="1:35" x14ac:dyDescent="0.3">
      <c r="A73" s="48">
        <f>Goed!A72</f>
        <v>2</v>
      </c>
      <c r="B73" s="50">
        <f>Goed!B72</f>
        <v>70</v>
      </c>
      <c r="C73" s="50">
        <v>14</v>
      </c>
      <c r="D73" s="49">
        <v>14</v>
      </c>
      <c r="E73" s="49">
        <v>14</v>
      </c>
      <c r="F73" s="49">
        <v>14</v>
      </c>
      <c r="G73" s="48">
        <v>14</v>
      </c>
      <c r="H73" s="49">
        <v>14</v>
      </c>
      <c r="I73" s="49">
        <v>14</v>
      </c>
      <c r="J73" s="49"/>
      <c r="K73" s="49"/>
      <c r="L73" s="48">
        <v>14</v>
      </c>
      <c r="M73" s="39">
        <v>14</v>
      </c>
      <c r="N73" s="39">
        <v>14</v>
      </c>
      <c r="O73" s="39"/>
      <c r="P73" s="39"/>
      <c r="Q73" s="39"/>
      <c r="R73" s="39"/>
      <c r="S73" s="39"/>
      <c r="T73" s="39"/>
      <c r="U73" s="39"/>
      <c r="V73" s="39"/>
      <c r="AI73" s="48"/>
    </row>
    <row r="74" spans="1:35" x14ac:dyDescent="0.3">
      <c r="A74" s="48">
        <f>Goed!A73</f>
        <v>2</v>
      </c>
      <c r="B74" s="50">
        <f>Goed!B73</f>
        <v>71</v>
      </c>
      <c r="C74" s="50"/>
      <c r="D74" s="49"/>
      <c r="E74" s="49"/>
      <c r="F74" s="49"/>
      <c r="H74" s="49">
        <v>37</v>
      </c>
      <c r="I74" s="49"/>
      <c r="J74" s="49">
        <v>37</v>
      </c>
      <c r="K74" s="49">
        <v>37</v>
      </c>
      <c r="M74" s="39"/>
      <c r="N74" s="39"/>
      <c r="O74" s="39"/>
      <c r="P74" s="39"/>
      <c r="Q74" s="39"/>
      <c r="R74" s="39"/>
      <c r="S74" s="39"/>
      <c r="T74" s="39"/>
      <c r="U74" s="39"/>
      <c r="V74" s="39"/>
      <c r="AI74" s="48"/>
    </row>
    <row r="75" spans="1:35" x14ac:dyDescent="0.3">
      <c r="A75" s="48">
        <f>Goed!A74</f>
        <v>2</v>
      </c>
      <c r="B75" s="50">
        <f>Goed!B74</f>
        <v>72</v>
      </c>
      <c r="C75" s="50">
        <v>30</v>
      </c>
      <c r="D75" s="50"/>
      <c r="E75" s="50">
        <v>30</v>
      </c>
      <c r="F75" s="50">
        <v>30</v>
      </c>
      <c r="G75" s="48">
        <v>30</v>
      </c>
      <c r="H75" s="50">
        <v>30</v>
      </c>
      <c r="I75" s="50">
        <v>30</v>
      </c>
      <c r="J75" s="50">
        <v>30</v>
      </c>
      <c r="K75" s="50">
        <v>30</v>
      </c>
      <c r="L75" s="48">
        <v>30</v>
      </c>
      <c r="M75" s="3">
        <v>30</v>
      </c>
      <c r="N75" s="3">
        <v>30</v>
      </c>
      <c r="O75" s="3"/>
      <c r="P75" s="3"/>
      <c r="Q75" s="3"/>
      <c r="R75" s="3"/>
      <c r="S75" s="3"/>
      <c r="T75" s="3"/>
      <c r="U75" s="3"/>
      <c r="V75" s="3"/>
      <c r="AI75" s="48"/>
    </row>
    <row r="76" spans="1:35" x14ac:dyDescent="0.3">
      <c r="A76" s="48">
        <f>Goed!A75</f>
        <v>2</v>
      </c>
      <c r="B76" s="50">
        <f>Goed!B75</f>
        <v>73</v>
      </c>
      <c r="C76" s="50">
        <v>32</v>
      </c>
      <c r="D76" s="50">
        <v>32</v>
      </c>
      <c r="E76" s="50">
        <v>32</v>
      </c>
      <c r="F76" s="50">
        <v>32</v>
      </c>
      <c r="G76" s="48">
        <v>32</v>
      </c>
      <c r="H76" s="50">
        <v>32</v>
      </c>
      <c r="I76" s="50">
        <v>32</v>
      </c>
      <c r="J76" s="50"/>
      <c r="K76" s="50">
        <v>32</v>
      </c>
      <c r="L76" s="48">
        <v>32</v>
      </c>
      <c r="M76" s="3">
        <v>32</v>
      </c>
      <c r="N76" s="3">
        <v>32</v>
      </c>
      <c r="O76" s="3"/>
      <c r="P76" s="3"/>
      <c r="Q76" s="3"/>
      <c r="R76" s="3"/>
      <c r="S76" s="3"/>
      <c r="T76" s="3"/>
      <c r="U76" s="3"/>
      <c r="V76" s="3"/>
      <c r="AI76" s="48"/>
    </row>
    <row r="77" spans="1:35" x14ac:dyDescent="0.3">
      <c r="A77" s="48">
        <f>Goed!A76</f>
        <v>2</v>
      </c>
      <c r="B77" s="50">
        <f>Goed!B76</f>
        <v>74</v>
      </c>
      <c r="C77" s="50">
        <v>15</v>
      </c>
      <c r="D77" s="50">
        <v>15</v>
      </c>
      <c r="E77" s="50">
        <v>15</v>
      </c>
      <c r="F77" s="50">
        <v>15</v>
      </c>
      <c r="G77" s="48">
        <v>15</v>
      </c>
      <c r="H77" s="50">
        <v>15</v>
      </c>
      <c r="I77" s="50">
        <v>15</v>
      </c>
      <c r="J77" s="50">
        <v>15</v>
      </c>
      <c r="K77" s="50">
        <v>15</v>
      </c>
      <c r="L77" s="48">
        <v>15</v>
      </c>
      <c r="M77" s="3">
        <v>15</v>
      </c>
      <c r="N77" s="3">
        <v>15</v>
      </c>
      <c r="O77" s="3"/>
      <c r="P77" s="3"/>
      <c r="Q77" s="3"/>
      <c r="R77" s="3"/>
      <c r="S77" s="3"/>
      <c r="T77" s="3"/>
      <c r="U77" s="3"/>
      <c r="V77" s="3"/>
      <c r="AI77" s="48"/>
    </row>
    <row r="78" spans="1:35" x14ac:dyDescent="0.3">
      <c r="A78" s="48">
        <f>Goed!A77</f>
        <v>2</v>
      </c>
      <c r="B78" s="50">
        <f>Goed!B77</f>
        <v>75</v>
      </c>
      <c r="C78" s="50">
        <v>28</v>
      </c>
      <c r="D78" s="50">
        <v>28</v>
      </c>
      <c r="E78" s="50">
        <v>28</v>
      </c>
      <c r="F78" s="50"/>
      <c r="G78" s="48">
        <v>28</v>
      </c>
      <c r="H78" s="50">
        <v>28</v>
      </c>
      <c r="I78" s="50"/>
      <c r="J78" s="50">
        <v>28</v>
      </c>
      <c r="K78" s="50">
        <v>28</v>
      </c>
      <c r="M78" s="3"/>
      <c r="N78" s="3">
        <v>28</v>
      </c>
      <c r="O78" s="3"/>
      <c r="P78" s="3"/>
      <c r="Q78" s="3"/>
      <c r="R78" s="3"/>
      <c r="S78" s="3"/>
      <c r="T78" s="3"/>
      <c r="U78" s="3"/>
      <c r="V78" s="3"/>
      <c r="AI78" s="48"/>
    </row>
    <row r="79" spans="1:35" x14ac:dyDescent="0.3">
      <c r="A79" s="48">
        <f>Goed!A78</f>
        <v>2</v>
      </c>
      <c r="B79" s="50">
        <f>Goed!B78</f>
        <v>76</v>
      </c>
      <c r="C79" s="50"/>
      <c r="D79" s="50"/>
      <c r="E79" s="50">
        <v>1</v>
      </c>
      <c r="F79" s="50"/>
      <c r="H79" s="50"/>
      <c r="I79" s="50"/>
      <c r="J79" s="50"/>
      <c r="K79" s="50"/>
      <c r="M79" s="3"/>
      <c r="N79" s="3"/>
      <c r="O79" s="3"/>
      <c r="P79" s="3"/>
      <c r="Q79" s="3"/>
      <c r="R79" s="3"/>
      <c r="S79" s="3"/>
      <c r="T79" s="3"/>
      <c r="U79" s="3"/>
      <c r="V79" s="3"/>
      <c r="AI79" s="48"/>
    </row>
    <row r="80" spans="1:35" x14ac:dyDescent="0.3">
      <c r="A80" s="48">
        <f>Goed!A79</f>
        <v>3</v>
      </c>
      <c r="B80" s="50">
        <f>Goed!B79</f>
        <v>77</v>
      </c>
      <c r="C80" s="50"/>
      <c r="D80" s="50"/>
      <c r="E80" s="50">
        <v>32</v>
      </c>
      <c r="F80" s="50">
        <v>32</v>
      </c>
      <c r="G80" s="48">
        <v>32</v>
      </c>
      <c r="H80" s="50">
        <v>32</v>
      </c>
      <c r="I80" s="50">
        <v>32</v>
      </c>
      <c r="J80" s="50"/>
      <c r="K80" s="50">
        <v>32</v>
      </c>
      <c r="L80" s="48">
        <v>32</v>
      </c>
      <c r="M80" s="3"/>
      <c r="N80" s="3">
        <v>77</v>
      </c>
      <c r="O80" s="3"/>
      <c r="P80" s="3"/>
      <c r="Q80" s="3"/>
      <c r="R80" s="3"/>
      <c r="S80" s="3"/>
      <c r="T80" s="3"/>
      <c r="U80" s="3"/>
      <c r="V80" s="3"/>
      <c r="AI80" s="48"/>
    </row>
    <row r="81" spans="1:35" x14ac:dyDescent="0.3">
      <c r="A81" s="48">
        <f>Goed!A80</f>
        <v>3</v>
      </c>
      <c r="B81" s="50">
        <f>Goed!B80</f>
        <v>78</v>
      </c>
      <c r="C81" s="50"/>
      <c r="D81" s="50"/>
      <c r="E81" s="50"/>
      <c r="F81" s="50"/>
      <c r="G81" s="48">
        <v>56</v>
      </c>
      <c r="H81" s="50"/>
      <c r="I81" s="50">
        <v>56</v>
      </c>
      <c r="J81" s="50"/>
      <c r="K81" s="50">
        <v>56</v>
      </c>
      <c r="L81" s="48">
        <v>56</v>
      </c>
      <c r="M81" s="3"/>
      <c r="N81" s="3">
        <v>56</v>
      </c>
      <c r="O81" s="3"/>
      <c r="P81" s="3"/>
      <c r="Q81" s="3"/>
      <c r="R81" s="3"/>
      <c r="S81" s="3"/>
      <c r="T81" s="3"/>
      <c r="U81" s="3"/>
      <c r="V81" s="3"/>
      <c r="AI81" s="48"/>
    </row>
    <row r="82" spans="1:35" x14ac:dyDescent="0.3">
      <c r="A82" s="48">
        <f>Goed!A81</f>
        <v>3</v>
      </c>
      <c r="B82" s="50">
        <f>Goed!B81</f>
        <v>79</v>
      </c>
      <c r="C82" s="50">
        <v>55</v>
      </c>
      <c r="D82" s="50"/>
      <c r="E82" s="50">
        <v>55</v>
      </c>
      <c r="F82" s="50">
        <v>55</v>
      </c>
      <c r="G82" s="48">
        <v>55</v>
      </c>
      <c r="H82" s="50">
        <v>55</v>
      </c>
      <c r="I82" s="50">
        <v>55</v>
      </c>
      <c r="J82" s="50">
        <v>55</v>
      </c>
      <c r="K82" s="50">
        <v>55</v>
      </c>
      <c r="L82" s="48">
        <v>55</v>
      </c>
      <c r="M82" s="3">
        <v>55</v>
      </c>
      <c r="N82" s="3">
        <v>55</v>
      </c>
      <c r="O82" s="3"/>
      <c r="P82" s="3"/>
      <c r="Q82" s="3"/>
      <c r="R82" s="3"/>
      <c r="S82" s="3"/>
      <c r="T82" s="3"/>
      <c r="U82" s="3"/>
      <c r="V82" s="3"/>
      <c r="AI82" s="48"/>
    </row>
    <row r="83" spans="1:35" x14ac:dyDescent="0.3">
      <c r="A83" s="48">
        <f>Goed!A82</f>
        <v>3</v>
      </c>
      <c r="B83" s="50">
        <f>Goed!B82</f>
        <v>80</v>
      </c>
      <c r="C83" s="50"/>
      <c r="D83" s="50">
        <v>59</v>
      </c>
      <c r="E83" s="50"/>
      <c r="F83" s="50">
        <v>59</v>
      </c>
      <c r="H83" s="50">
        <v>59</v>
      </c>
      <c r="I83" s="50">
        <v>59</v>
      </c>
      <c r="J83" s="50">
        <v>59</v>
      </c>
      <c r="K83" s="50"/>
      <c r="L83" s="48">
        <v>59</v>
      </c>
      <c r="M83" s="3"/>
      <c r="N83" s="3"/>
      <c r="O83" s="3"/>
      <c r="P83" s="3"/>
      <c r="Q83" s="3"/>
      <c r="R83" s="3"/>
      <c r="S83" s="3"/>
      <c r="T83" s="3"/>
      <c r="U83" s="3"/>
      <c r="V83" s="3"/>
      <c r="AI83" s="48"/>
    </row>
    <row r="84" spans="1:35" x14ac:dyDescent="0.3">
      <c r="A84" s="48">
        <f>Goed!A83</f>
        <v>3</v>
      </c>
      <c r="B84" s="50">
        <f>Goed!B83</f>
        <v>81</v>
      </c>
      <c r="C84" s="50"/>
      <c r="D84" s="50"/>
      <c r="E84" s="50"/>
      <c r="F84" s="50"/>
      <c r="H84" s="50">
        <v>62</v>
      </c>
      <c r="I84" s="50">
        <v>62</v>
      </c>
      <c r="J84" s="50">
        <v>62</v>
      </c>
      <c r="K84" s="50">
        <v>62</v>
      </c>
      <c r="L84" s="48">
        <v>62</v>
      </c>
      <c r="M84" s="3"/>
      <c r="N84" s="3"/>
      <c r="O84" s="3"/>
      <c r="P84" s="3"/>
      <c r="Q84" s="3"/>
      <c r="R84" s="3"/>
      <c r="S84" s="3"/>
      <c r="T84" s="3"/>
      <c r="U84" s="3"/>
      <c r="V84" s="3"/>
      <c r="AI84" s="48"/>
    </row>
    <row r="85" spans="1:35" x14ac:dyDescent="0.3">
      <c r="A85" s="48">
        <f>Goed!A84</f>
        <v>3</v>
      </c>
      <c r="B85" s="50">
        <f>Goed!B84</f>
        <v>82</v>
      </c>
      <c r="C85" s="50"/>
      <c r="D85" s="50"/>
      <c r="E85" s="50"/>
      <c r="F85" s="50"/>
      <c r="H85" s="50">
        <v>14</v>
      </c>
      <c r="I85" s="50">
        <v>14</v>
      </c>
      <c r="J85" s="50"/>
      <c r="K85" s="50">
        <v>17</v>
      </c>
      <c r="L85" s="48">
        <v>17</v>
      </c>
      <c r="M85" s="3"/>
      <c r="N85" s="3"/>
      <c r="O85" s="3"/>
      <c r="P85" s="3"/>
      <c r="Q85" s="3"/>
      <c r="R85" s="3"/>
      <c r="S85" s="3"/>
      <c r="T85" s="3"/>
      <c r="U85" s="3"/>
      <c r="V85" s="3"/>
      <c r="AI85" s="48"/>
    </row>
    <row r="86" spans="1:35" x14ac:dyDescent="0.3">
      <c r="A86" s="48">
        <f>Goed!A85</f>
        <v>3</v>
      </c>
      <c r="B86" s="50">
        <f>Goed!B85</f>
        <v>83</v>
      </c>
      <c r="C86" s="50"/>
      <c r="D86" s="50"/>
      <c r="E86" s="50"/>
      <c r="F86" s="50"/>
      <c r="H86" s="50">
        <v>44</v>
      </c>
      <c r="I86" s="50">
        <v>32</v>
      </c>
      <c r="J86" s="50">
        <v>32</v>
      </c>
      <c r="K86" s="50">
        <v>32</v>
      </c>
      <c r="L86" s="48">
        <v>32</v>
      </c>
      <c r="M86" s="3"/>
      <c r="N86" s="3"/>
      <c r="O86" s="3"/>
      <c r="P86" s="3"/>
      <c r="Q86" s="3"/>
      <c r="R86" s="3"/>
      <c r="S86" s="3"/>
      <c r="T86" s="3"/>
      <c r="U86" s="3"/>
      <c r="V86" s="3"/>
      <c r="AI86" s="48"/>
    </row>
    <row r="87" spans="1:35" x14ac:dyDescent="0.3">
      <c r="A87" s="48">
        <f>Goed!A86</f>
        <v>3</v>
      </c>
      <c r="B87" s="50">
        <f>Goed!B86</f>
        <v>84</v>
      </c>
      <c r="C87" s="50"/>
      <c r="D87" s="50"/>
      <c r="E87" s="50"/>
      <c r="F87" s="50"/>
      <c r="H87" s="50">
        <v>64</v>
      </c>
      <c r="I87" s="50">
        <v>20</v>
      </c>
      <c r="J87" s="50">
        <v>64</v>
      </c>
      <c r="K87" s="50">
        <v>12</v>
      </c>
      <c r="M87" s="3"/>
      <c r="N87" s="3"/>
      <c r="O87" s="3"/>
      <c r="P87" s="3"/>
      <c r="Q87" s="3"/>
      <c r="R87" s="3"/>
      <c r="S87" s="3"/>
      <c r="T87" s="3"/>
      <c r="U87" s="3"/>
      <c r="V87" s="3"/>
      <c r="AI87" s="48"/>
    </row>
    <row r="88" spans="1:35" x14ac:dyDescent="0.3">
      <c r="A88" s="48">
        <f>Goed!A87</f>
        <v>3</v>
      </c>
      <c r="B88" s="50">
        <f>Goed!B87</f>
        <v>85</v>
      </c>
      <c r="C88" s="50"/>
      <c r="D88" s="50"/>
      <c r="E88" s="50"/>
      <c r="F88" s="50"/>
      <c r="H88" s="50">
        <v>78</v>
      </c>
      <c r="I88" s="50">
        <v>78</v>
      </c>
      <c r="J88" s="50">
        <v>78</v>
      </c>
      <c r="K88" s="50">
        <v>78</v>
      </c>
      <c r="L88" s="48">
        <v>78</v>
      </c>
      <c r="M88" s="3"/>
      <c r="N88" s="3"/>
      <c r="O88" s="3"/>
      <c r="P88" s="3"/>
      <c r="Q88" s="3"/>
      <c r="R88" s="3"/>
      <c r="S88" s="3"/>
      <c r="T88" s="3"/>
      <c r="U88" s="3"/>
      <c r="V88" s="3"/>
      <c r="AI88" s="48"/>
    </row>
    <row r="89" spans="1:35" x14ac:dyDescent="0.3">
      <c r="A89" s="48">
        <f>Goed!A88</f>
        <v>3</v>
      </c>
      <c r="B89" s="50">
        <f>Goed!B88</f>
        <v>86</v>
      </c>
      <c r="C89" s="50"/>
      <c r="D89" s="50"/>
      <c r="E89" s="50"/>
      <c r="F89" s="50"/>
      <c r="H89" s="50">
        <v>10</v>
      </c>
      <c r="I89" s="50"/>
      <c r="J89" s="50"/>
      <c r="K89" s="50">
        <v>10</v>
      </c>
      <c r="L89" s="48">
        <v>10</v>
      </c>
      <c r="M89" s="3"/>
      <c r="N89" s="3"/>
      <c r="O89" s="3"/>
      <c r="P89" s="3"/>
      <c r="Q89" s="3"/>
      <c r="R89" s="3"/>
      <c r="S89" s="3"/>
      <c r="T89" s="3"/>
      <c r="U89" s="3"/>
      <c r="V89" s="3"/>
      <c r="AI89" s="48"/>
    </row>
    <row r="90" spans="1:35" x14ac:dyDescent="0.3">
      <c r="A90" s="48">
        <f>Goed!A89</f>
        <v>3</v>
      </c>
      <c r="B90" s="50">
        <f>Goed!B89</f>
        <v>87</v>
      </c>
      <c r="C90" s="50">
        <v>7</v>
      </c>
      <c r="D90" s="50">
        <v>7</v>
      </c>
      <c r="E90" s="50"/>
      <c r="F90" s="50">
        <v>7</v>
      </c>
      <c r="G90" s="48">
        <v>7</v>
      </c>
      <c r="H90" s="50">
        <v>7</v>
      </c>
      <c r="I90" s="50">
        <v>7</v>
      </c>
      <c r="J90" s="50">
        <v>7</v>
      </c>
      <c r="K90" s="50">
        <v>7</v>
      </c>
      <c r="L90" s="48">
        <v>7</v>
      </c>
      <c r="M90" s="3"/>
      <c r="N90" s="3">
        <v>7</v>
      </c>
      <c r="O90" s="3"/>
      <c r="P90" s="3"/>
      <c r="Q90" s="3"/>
      <c r="R90" s="3"/>
      <c r="S90" s="3"/>
      <c r="T90" s="3"/>
      <c r="U90" s="3"/>
      <c r="V90" s="3"/>
      <c r="AI90" s="48"/>
    </row>
    <row r="91" spans="1:35" x14ac:dyDescent="0.3">
      <c r="A91" s="48">
        <f>Goed!A90</f>
        <v>3</v>
      </c>
      <c r="B91" s="50">
        <f>Goed!B90</f>
        <v>88</v>
      </c>
      <c r="C91" s="50"/>
      <c r="D91" s="50"/>
      <c r="E91" s="50"/>
      <c r="F91" s="50"/>
      <c r="H91" s="50"/>
      <c r="I91" s="50"/>
      <c r="J91" s="50"/>
      <c r="K91" s="50"/>
      <c r="M91" s="3"/>
      <c r="N91" s="3"/>
      <c r="O91" s="3"/>
      <c r="P91" s="3"/>
      <c r="Q91" s="3"/>
      <c r="R91" s="3"/>
      <c r="S91" s="3"/>
      <c r="T91" s="3"/>
      <c r="U91" s="3"/>
      <c r="V91" s="3"/>
      <c r="AI91" s="48"/>
    </row>
    <row r="92" spans="1:35" x14ac:dyDescent="0.3">
      <c r="A92" s="48">
        <f>Goed!A91</f>
        <v>3</v>
      </c>
      <c r="B92" s="50">
        <f>Goed!B91</f>
        <v>89</v>
      </c>
      <c r="C92" s="50">
        <v>89</v>
      </c>
      <c r="D92" s="50"/>
      <c r="E92" s="50">
        <v>89</v>
      </c>
      <c r="F92" s="50">
        <v>89</v>
      </c>
      <c r="G92" s="48">
        <v>89</v>
      </c>
      <c r="H92" s="50">
        <v>89</v>
      </c>
      <c r="I92" s="50">
        <v>89</v>
      </c>
      <c r="J92" s="50">
        <v>89</v>
      </c>
      <c r="K92" s="50">
        <v>89</v>
      </c>
      <c r="L92" s="48">
        <v>89</v>
      </c>
      <c r="M92" s="3">
        <v>89</v>
      </c>
      <c r="N92" s="3">
        <v>89</v>
      </c>
      <c r="O92" s="3"/>
      <c r="P92" s="3"/>
      <c r="Q92" s="3"/>
      <c r="R92" s="3"/>
      <c r="S92" s="3"/>
      <c r="T92" s="3"/>
      <c r="U92" s="3"/>
      <c r="V92" s="3"/>
      <c r="AI92" s="48"/>
    </row>
    <row r="93" spans="1:35" x14ac:dyDescent="0.3">
      <c r="A93" s="48">
        <f>Goed!A92</f>
        <v>3</v>
      </c>
      <c r="B93" s="50">
        <f>Goed!B92</f>
        <v>90</v>
      </c>
      <c r="C93" s="50">
        <v>16</v>
      </c>
      <c r="D93" s="50"/>
      <c r="E93" s="50"/>
      <c r="F93" s="50"/>
      <c r="H93" s="50"/>
      <c r="I93" s="50">
        <v>16</v>
      </c>
      <c r="J93" s="50">
        <v>16</v>
      </c>
      <c r="K93" s="50">
        <v>16</v>
      </c>
      <c r="M93" s="3"/>
      <c r="N93" s="3"/>
      <c r="O93" s="3"/>
      <c r="P93" s="3"/>
      <c r="Q93" s="3"/>
      <c r="R93" s="3"/>
      <c r="S93" s="3"/>
      <c r="T93" s="3"/>
      <c r="U93" s="3"/>
      <c r="V93" s="3"/>
      <c r="AI93" s="48"/>
    </row>
    <row r="94" spans="1:35" x14ac:dyDescent="0.3">
      <c r="A94" s="48">
        <f>Goed!A93</f>
        <v>3</v>
      </c>
      <c r="B94" s="50">
        <f>Goed!B93</f>
        <v>91</v>
      </c>
      <c r="C94" s="50">
        <v>41</v>
      </c>
      <c r="D94" s="50">
        <v>41</v>
      </c>
      <c r="E94" s="50">
        <v>41</v>
      </c>
      <c r="F94" s="50"/>
      <c r="G94" s="48">
        <v>41</v>
      </c>
      <c r="H94" s="50"/>
      <c r="I94" s="50">
        <v>41</v>
      </c>
      <c r="J94" s="50">
        <v>41</v>
      </c>
      <c r="K94" s="50">
        <v>41</v>
      </c>
      <c r="L94" s="48">
        <v>14</v>
      </c>
      <c r="M94" s="3">
        <v>41</v>
      </c>
      <c r="N94" s="3">
        <v>41</v>
      </c>
      <c r="O94" s="3"/>
      <c r="P94" s="3"/>
      <c r="Q94" s="3"/>
      <c r="R94" s="3"/>
      <c r="S94" s="3"/>
      <c r="T94" s="3"/>
      <c r="U94" s="3"/>
      <c r="V94" s="3"/>
      <c r="AI94" s="48"/>
    </row>
    <row r="95" spans="1:35" x14ac:dyDescent="0.3">
      <c r="A95" s="48">
        <f>Goed!A94</f>
        <v>3</v>
      </c>
      <c r="B95" s="50">
        <f>Goed!B94</f>
        <v>92</v>
      </c>
      <c r="C95" s="50">
        <v>91</v>
      </c>
      <c r="D95" s="50">
        <v>91</v>
      </c>
      <c r="E95" s="50">
        <v>91</v>
      </c>
      <c r="F95" s="50"/>
      <c r="G95" s="48">
        <v>91</v>
      </c>
      <c r="H95" s="50"/>
      <c r="I95" s="50">
        <v>91</v>
      </c>
      <c r="J95" s="50">
        <v>91</v>
      </c>
      <c r="K95" s="50">
        <v>22</v>
      </c>
      <c r="L95" s="48">
        <v>91</v>
      </c>
      <c r="M95" s="3">
        <v>91</v>
      </c>
      <c r="N95" s="3">
        <v>91</v>
      </c>
      <c r="O95" s="3"/>
      <c r="P95" s="3"/>
      <c r="Q95" s="3"/>
      <c r="R95" s="3"/>
      <c r="S95" s="3"/>
      <c r="T95" s="3"/>
      <c r="U95" s="3"/>
      <c r="V95" s="3"/>
      <c r="AI95" s="48"/>
    </row>
    <row r="96" spans="1:35" x14ac:dyDescent="0.3">
      <c r="A96" s="48">
        <f>Goed!A95</f>
        <v>3</v>
      </c>
      <c r="B96" s="50">
        <f>Goed!B95</f>
        <v>93</v>
      </c>
      <c r="C96" s="50"/>
      <c r="D96" s="50"/>
      <c r="E96" s="50">
        <v>33</v>
      </c>
      <c r="F96" s="50"/>
      <c r="G96" s="48">
        <v>33</v>
      </c>
      <c r="H96" s="50"/>
      <c r="I96" s="50">
        <v>33</v>
      </c>
      <c r="J96" s="50"/>
      <c r="K96" s="50">
        <v>33</v>
      </c>
      <c r="L96" s="48">
        <v>33</v>
      </c>
      <c r="M96" s="3"/>
      <c r="N96" s="3">
        <v>33</v>
      </c>
      <c r="O96" s="3"/>
      <c r="P96" s="3"/>
      <c r="Q96" s="3"/>
      <c r="R96" s="3"/>
      <c r="S96" s="3"/>
      <c r="T96" s="3"/>
      <c r="U96" s="3"/>
      <c r="V96" s="3"/>
      <c r="AI96" s="48"/>
    </row>
    <row r="97" spans="1:35" x14ac:dyDescent="0.3">
      <c r="A97" s="48">
        <f>Goed!A96</f>
        <v>3</v>
      </c>
      <c r="B97" s="50">
        <f>Goed!B96</f>
        <v>94</v>
      </c>
      <c r="C97" s="50">
        <v>17</v>
      </c>
      <c r="D97" s="50">
        <v>17</v>
      </c>
      <c r="E97" s="50"/>
      <c r="F97" s="50">
        <v>7</v>
      </c>
      <c r="H97" s="50">
        <v>17</v>
      </c>
      <c r="I97" s="50">
        <v>17</v>
      </c>
      <c r="J97" s="50">
        <v>17</v>
      </c>
      <c r="K97" s="50"/>
      <c r="L97" s="48">
        <v>17</v>
      </c>
      <c r="M97" s="3">
        <v>17</v>
      </c>
      <c r="N97" s="3"/>
      <c r="O97" s="3"/>
      <c r="P97" s="3"/>
      <c r="Q97" s="3"/>
      <c r="R97" s="3"/>
      <c r="S97" s="3"/>
      <c r="T97" s="3"/>
      <c r="U97" s="3"/>
      <c r="V97" s="3"/>
      <c r="AI97" s="48"/>
    </row>
    <row r="98" spans="1:35" x14ac:dyDescent="0.3">
      <c r="A98" s="48">
        <f>Goed!A97</f>
        <v>3</v>
      </c>
      <c r="B98" s="50">
        <f>Goed!B97</f>
        <v>95</v>
      </c>
      <c r="C98" s="50">
        <v>30</v>
      </c>
      <c r="D98" s="50">
        <v>30</v>
      </c>
      <c r="E98" s="50">
        <v>30</v>
      </c>
      <c r="F98" s="50">
        <v>30</v>
      </c>
      <c r="H98" s="50">
        <v>30</v>
      </c>
      <c r="I98" s="50">
        <v>30</v>
      </c>
      <c r="J98" s="50">
        <v>30</v>
      </c>
      <c r="K98" s="50">
        <v>30</v>
      </c>
      <c r="L98" s="48">
        <v>30</v>
      </c>
      <c r="M98" s="3">
        <v>30</v>
      </c>
      <c r="N98" s="3"/>
      <c r="O98" s="3"/>
      <c r="P98" s="3"/>
      <c r="Q98" s="3"/>
      <c r="R98" s="3"/>
      <c r="S98" s="3"/>
      <c r="T98" s="3"/>
      <c r="U98" s="3"/>
      <c r="V98" s="3"/>
      <c r="AI98" s="48"/>
    </row>
    <row r="99" spans="1:35" x14ac:dyDescent="0.3">
      <c r="A99" s="48">
        <f>Goed!A98</f>
        <v>3</v>
      </c>
      <c r="B99" s="50">
        <f>Goed!B98</f>
        <v>96</v>
      </c>
      <c r="C99" s="50"/>
      <c r="D99" s="50"/>
      <c r="E99" s="50">
        <v>43</v>
      </c>
      <c r="F99" s="50"/>
      <c r="G99" s="48">
        <v>43</v>
      </c>
      <c r="H99" s="50"/>
      <c r="I99" s="50"/>
      <c r="J99" s="50"/>
      <c r="K99" s="50">
        <v>43</v>
      </c>
      <c r="M99" s="3"/>
      <c r="N99" s="3">
        <v>43</v>
      </c>
      <c r="O99" s="3"/>
      <c r="P99" s="3"/>
      <c r="Q99" s="3"/>
      <c r="R99" s="3"/>
      <c r="S99" s="3"/>
      <c r="T99" s="3"/>
      <c r="U99" s="3"/>
      <c r="V99" s="3"/>
      <c r="AI99" s="48"/>
    </row>
    <row r="100" spans="1:35" x14ac:dyDescent="0.3">
      <c r="A100" s="48">
        <f>Goed!A99</f>
        <v>3</v>
      </c>
      <c r="B100" s="50">
        <f>Goed!B99</f>
        <v>97</v>
      </c>
      <c r="C100" s="50"/>
      <c r="D100" s="50"/>
      <c r="E100" s="50"/>
      <c r="F100" s="50"/>
      <c r="H100" s="50"/>
      <c r="I100" s="50"/>
      <c r="J100" s="50"/>
      <c r="K100" s="50"/>
      <c r="M100" s="3"/>
      <c r="N100" s="3"/>
      <c r="O100" s="3"/>
      <c r="P100" s="3"/>
      <c r="Q100" s="3"/>
      <c r="R100" s="3"/>
      <c r="S100" s="3"/>
      <c r="T100" s="3"/>
      <c r="U100" s="3"/>
      <c r="V100" s="3"/>
      <c r="AI100" s="48"/>
    </row>
    <row r="101" spans="1:35" x14ac:dyDescent="0.3">
      <c r="A101" s="48">
        <f>Goed!A100</f>
        <v>3</v>
      </c>
      <c r="B101" s="50" t="str">
        <f>Goed!B100</f>
        <v>98a</v>
      </c>
      <c r="C101" s="50">
        <v>47</v>
      </c>
      <c r="D101" s="50"/>
      <c r="E101" s="50">
        <v>47</v>
      </c>
      <c r="F101" s="50">
        <v>47</v>
      </c>
      <c r="H101" s="50">
        <v>47</v>
      </c>
      <c r="I101" s="50">
        <v>47</v>
      </c>
      <c r="J101" s="50">
        <v>47</v>
      </c>
      <c r="K101" s="50">
        <v>47</v>
      </c>
      <c r="L101" s="48">
        <v>47</v>
      </c>
      <c r="M101" s="3">
        <v>47</v>
      </c>
      <c r="N101" s="3">
        <v>47</v>
      </c>
      <c r="O101" s="3"/>
      <c r="P101" s="3"/>
      <c r="Q101" s="3"/>
      <c r="R101" s="3"/>
      <c r="S101" s="3"/>
      <c r="T101" s="3"/>
      <c r="U101" s="3"/>
      <c r="V101" s="3"/>
      <c r="AI101" s="48"/>
    </row>
    <row r="102" spans="1:35" x14ac:dyDescent="0.3">
      <c r="A102" s="48">
        <f>Goed!A101</f>
        <v>3</v>
      </c>
      <c r="B102" s="50" t="str">
        <f>Goed!B101</f>
        <v>98b</v>
      </c>
      <c r="C102" s="50"/>
      <c r="D102" s="50"/>
      <c r="E102" s="50"/>
      <c r="F102" s="50"/>
      <c r="H102" s="50">
        <v>21</v>
      </c>
      <c r="I102" s="50"/>
      <c r="J102" s="50">
        <v>20</v>
      </c>
      <c r="K102" s="50">
        <v>21</v>
      </c>
      <c r="L102" s="48">
        <v>21</v>
      </c>
      <c r="M102" s="3"/>
      <c r="N102" s="3">
        <v>21</v>
      </c>
      <c r="O102" s="3"/>
      <c r="P102" s="3"/>
      <c r="Q102" s="3"/>
      <c r="R102" s="3"/>
      <c r="S102" s="3"/>
      <c r="T102" s="3"/>
      <c r="U102" s="3"/>
      <c r="V102" s="3"/>
      <c r="AI102" s="48"/>
    </row>
    <row r="103" spans="1:35" x14ac:dyDescent="0.3">
      <c r="A103" s="48">
        <f>Goed!A102</f>
        <v>3</v>
      </c>
      <c r="B103" s="50" t="str">
        <f>Goed!B102</f>
        <v>98c</v>
      </c>
      <c r="C103" s="50"/>
      <c r="D103" s="50"/>
      <c r="E103" s="50"/>
      <c r="F103" s="50"/>
      <c r="H103" s="50"/>
      <c r="I103" s="50"/>
      <c r="J103" s="50">
        <v>58</v>
      </c>
      <c r="K103" s="50">
        <v>58</v>
      </c>
      <c r="L103" s="48">
        <v>58</v>
      </c>
      <c r="M103" s="3"/>
      <c r="N103" s="3">
        <v>58</v>
      </c>
      <c r="O103" s="3"/>
      <c r="P103" s="3"/>
      <c r="Q103" s="3"/>
      <c r="R103" s="3"/>
      <c r="S103" s="3"/>
      <c r="T103" s="3"/>
      <c r="U103" s="3"/>
      <c r="V103" s="3"/>
      <c r="AI103" s="48"/>
    </row>
    <row r="104" spans="1:35" x14ac:dyDescent="0.3">
      <c r="A104" s="48">
        <f>Goed!A103</f>
        <v>3</v>
      </c>
      <c r="B104" s="50">
        <f>Goed!B103</f>
        <v>99</v>
      </c>
      <c r="C104" s="50"/>
      <c r="D104" s="50"/>
      <c r="E104" s="50"/>
      <c r="F104" s="50"/>
      <c r="H104" s="50"/>
      <c r="I104" s="50"/>
      <c r="J104" s="50"/>
      <c r="K104" s="50">
        <v>20</v>
      </c>
      <c r="M104" s="3"/>
      <c r="N104" s="3">
        <v>77</v>
      </c>
      <c r="O104" s="3"/>
      <c r="P104" s="3"/>
      <c r="Q104" s="3"/>
      <c r="R104" s="3"/>
      <c r="S104" s="3"/>
      <c r="T104" s="3"/>
      <c r="U104" s="3"/>
      <c r="V104" s="3"/>
      <c r="AI104" s="48"/>
    </row>
    <row r="105" spans="1:35" x14ac:dyDescent="0.3">
      <c r="A105" s="48">
        <f>Goed!A104</f>
        <v>3</v>
      </c>
      <c r="B105" s="50">
        <f>Goed!B104</f>
        <v>100</v>
      </c>
      <c r="C105" s="50"/>
      <c r="D105" s="50"/>
      <c r="E105" s="50">
        <v>6</v>
      </c>
      <c r="F105" s="50"/>
      <c r="G105" s="48">
        <v>6</v>
      </c>
      <c r="H105" s="50"/>
      <c r="I105" s="50"/>
      <c r="J105" s="50"/>
      <c r="K105" s="50">
        <v>6</v>
      </c>
      <c r="M105" s="3">
        <v>6</v>
      </c>
      <c r="N105" s="3">
        <v>6</v>
      </c>
      <c r="O105" s="3"/>
      <c r="P105" s="3"/>
      <c r="Q105" s="3"/>
      <c r="R105" s="3"/>
      <c r="S105" s="3"/>
      <c r="T105" s="3"/>
      <c r="U105" s="3"/>
      <c r="V105" s="3"/>
      <c r="AI105" s="48"/>
    </row>
    <row r="106" spans="1:35" x14ac:dyDescent="0.3">
      <c r="A106" s="48">
        <f>Goed!A105</f>
        <v>3</v>
      </c>
      <c r="B106" s="50">
        <f>Goed!B105</f>
        <v>101</v>
      </c>
      <c r="C106" s="50">
        <v>13</v>
      </c>
      <c r="D106" s="50">
        <v>13</v>
      </c>
      <c r="E106" s="50">
        <v>13</v>
      </c>
      <c r="F106" s="50">
        <v>13</v>
      </c>
      <c r="H106" s="50"/>
      <c r="I106" s="50">
        <v>13</v>
      </c>
      <c r="J106" s="50">
        <v>13</v>
      </c>
      <c r="K106" s="50"/>
      <c r="L106" s="48">
        <v>13</v>
      </c>
      <c r="M106" s="3">
        <v>13</v>
      </c>
      <c r="N106" s="3">
        <v>13</v>
      </c>
      <c r="O106" s="3"/>
      <c r="P106" s="3"/>
      <c r="Q106" s="3"/>
      <c r="R106" s="3"/>
      <c r="S106" s="3"/>
      <c r="T106" s="3"/>
      <c r="U106" s="3"/>
      <c r="V106" s="3"/>
      <c r="AI106" s="48"/>
    </row>
    <row r="107" spans="1:35" x14ac:dyDescent="0.3">
      <c r="A107" s="48">
        <f>Goed!A106</f>
        <v>3</v>
      </c>
      <c r="B107" s="50">
        <f>Goed!B106</f>
        <v>102</v>
      </c>
      <c r="C107" s="50">
        <v>6</v>
      </c>
      <c r="D107" s="50">
        <v>6</v>
      </c>
      <c r="E107" s="50"/>
      <c r="F107" s="50">
        <v>6</v>
      </c>
      <c r="H107" s="50">
        <v>6</v>
      </c>
      <c r="I107" s="50">
        <v>6</v>
      </c>
      <c r="J107" s="50">
        <v>6</v>
      </c>
      <c r="K107" s="50">
        <v>6</v>
      </c>
      <c r="L107" s="48">
        <v>6</v>
      </c>
      <c r="M107" s="3"/>
      <c r="N107" s="3">
        <v>6</v>
      </c>
      <c r="O107" s="3"/>
      <c r="P107" s="3"/>
      <c r="Q107" s="3"/>
      <c r="R107" s="3"/>
      <c r="S107" s="3"/>
      <c r="T107" s="3"/>
      <c r="U107" s="3"/>
      <c r="V107" s="3"/>
      <c r="AI107" s="48"/>
    </row>
    <row r="108" spans="1:35" x14ac:dyDescent="0.3">
      <c r="A108" s="48">
        <f>Goed!A107</f>
        <v>3</v>
      </c>
      <c r="B108" s="50">
        <f>Goed!B107</f>
        <v>103</v>
      </c>
      <c r="C108" s="50"/>
      <c r="D108" s="50"/>
      <c r="E108" s="50"/>
      <c r="F108" s="50"/>
      <c r="H108" s="50"/>
      <c r="I108" s="50"/>
      <c r="J108" s="50"/>
      <c r="K108" s="50"/>
      <c r="M108" s="3"/>
      <c r="N108" s="3"/>
      <c r="O108" s="3"/>
      <c r="P108" s="3"/>
      <c r="Q108" s="3"/>
      <c r="R108" s="3"/>
      <c r="S108" s="3"/>
      <c r="T108" s="3"/>
      <c r="U108" s="3"/>
      <c r="V108" s="3"/>
      <c r="AI108" s="48"/>
    </row>
    <row r="109" spans="1:35" x14ac:dyDescent="0.3">
      <c r="A109" s="48">
        <f>Goed!A108</f>
        <v>3</v>
      </c>
      <c r="B109" s="50">
        <f>Goed!B108</f>
        <v>104</v>
      </c>
      <c r="C109" s="50"/>
      <c r="D109" s="50"/>
      <c r="E109" s="50">
        <v>31</v>
      </c>
      <c r="F109" s="50"/>
      <c r="H109" s="50"/>
      <c r="I109" s="50"/>
      <c r="J109" s="50"/>
      <c r="K109" s="50"/>
      <c r="M109" s="3">
        <v>31</v>
      </c>
      <c r="N109" s="3"/>
      <c r="O109" s="3"/>
      <c r="P109" s="3"/>
      <c r="Q109" s="3"/>
      <c r="R109" s="3"/>
      <c r="S109" s="3"/>
      <c r="T109" s="3"/>
      <c r="U109" s="3"/>
      <c r="V109" s="3"/>
      <c r="AI109" s="48"/>
    </row>
    <row r="110" spans="1:35" x14ac:dyDescent="0.3">
      <c r="A110" s="48">
        <f>Goed!A109</f>
        <v>3</v>
      </c>
      <c r="B110" s="50">
        <f>Goed!B109</f>
        <v>105</v>
      </c>
      <c r="C110" s="50"/>
      <c r="D110" s="50"/>
      <c r="E110" s="50"/>
      <c r="F110" s="50"/>
      <c r="G110" s="48">
        <v>47</v>
      </c>
      <c r="H110" s="50"/>
      <c r="I110" s="50"/>
      <c r="J110" s="50"/>
      <c r="K110" s="50">
        <v>47</v>
      </c>
      <c r="M110" s="3"/>
      <c r="N110" s="3"/>
      <c r="O110" s="3"/>
      <c r="P110" s="3"/>
      <c r="Q110" s="3"/>
      <c r="R110" s="3"/>
      <c r="S110" s="3"/>
      <c r="T110" s="3"/>
      <c r="U110" s="3"/>
      <c r="V110" s="3"/>
      <c r="AI110" s="48"/>
    </row>
    <row r="111" spans="1:35" x14ac:dyDescent="0.3">
      <c r="A111" s="48">
        <f>Goed!A110</f>
        <v>3</v>
      </c>
      <c r="B111" s="50">
        <f>Goed!B110</f>
        <v>106</v>
      </c>
      <c r="C111" s="50">
        <v>11</v>
      </c>
      <c r="D111" s="50">
        <v>11</v>
      </c>
      <c r="E111" s="50"/>
      <c r="F111" s="50">
        <v>11</v>
      </c>
      <c r="G111" s="48">
        <v>11</v>
      </c>
      <c r="H111" s="50"/>
      <c r="I111" s="50"/>
      <c r="J111" s="50"/>
      <c r="K111" s="50">
        <v>11</v>
      </c>
      <c r="M111" s="3"/>
      <c r="N111" s="3">
        <v>11</v>
      </c>
      <c r="O111" s="3"/>
      <c r="P111" s="3"/>
      <c r="Q111" s="3"/>
      <c r="R111" s="3"/>
      <c r="S111" s="3"/>
      <c r="T111" s="3"/>
      <c r="U111" s="3"/>
      <c r="V111" s="3"/>
      <c r="AI111" s="48"/>
    </row>
    <row r="112" spans="1:35" x14ac:dyDescent="0.3">
      <c r="A112" s="48">
        <f>Goed!A111</f>
        <v>3</v>
      </c>
      <c r="B112" s="50">
        <f>Goed!B111</f>
        <v>107</v>
      </c>
      <c r="C112" s="50">
        <v>38</v>
      </c>
      <c r="D112" s="50">
        <v>38</v>
      </c>
      <c r="E112" s="50"/>
      <c r="F112" s="50"/>
      <c r="G112" s="48">
        <v>38</v>
      </c>
      <c r="H112" s="50"/>
      <c r="I112" s="50">
        <v>38</v>
      </c>
      <c r="J112" s="50"/>
      <c r="K112" s="50"/>
      <c r="L112" s="48">
        <v>38</v>
      </c>
      <c r="M112" s="3"/>
      <c r="N112" s="3"/>
      <c r="O112" s="3"/>
      <c r="P112" s="3"/>
      <c r="Q112" s="3"/>
      <c r="R112" s="3"/>
      <c r="S112" s="3"/>
      <c r="T112" s="3"/>
      <c r="U112" s="3"/>
      <c r="V112" s="3"/>
      <c r="AI112" s="48"/>
    </row>
    <row r="113" spans="1:35" x14ac:dyDescent="0.3">
      <c r="A113" s="48">
        <f>Goed!A112</f>
        <v>3</v>
      </c>
      <c r="B113" s="50">
        <f>Goed!B112</f>
        <v>108</v>
      </c>
      <c r="C113" s="50"/>
      <c r="D113" s="50"/>
      <c r="E113" s="50"/>
      <c r="F113" s="50"/>
      <c r="G113" s="48">
        <v>30</v>
      </c>
      <c r="H113" s="50"/>
      <c r="I113" s="50"/>
      <c r="J113" s="50"/>
      <c r="K113" s="50"/>
      <c r="M113" s="3"/>
      <c r="N113" s="3"/>
      <c r="O113" s="3"/>
      <c r="P113" s="3"/>
      <c r="Q113" s="3"/>
      <c r="R113" s="3"/>
      <c r="S113" s="3"/>
      <c r="T113" s="3"/>
      <c r="U113" s="3"/>
      <c r="V113" s="3"/>
      <c r="AI113" s="48"/>
    </row>
    <row r="114" spans="1:35" x14ac:dyDescent="0.3">
      <c r="A114" s="48">
        <f>Goed!A113</f>
        <v>3</v>
      </c>
      <c r="B114" s="50">
        <f>Goed!B113</f>
        <v>109</v>
      </c>
      <c r="C114" s="50">
        <v>37</v>
      </c>
      <c r="D114" s="50">
        <v>37</v>
      </c>
      <c r="E114" s="50"/>
      <c r="F114" s="50">
        <v>137</v>
      </c>
      <c r="G114" s="48">
        <v>37</v>
      </c>
      <c r="H114" s="50">
        <v>37</v>
      </c>
      <c r="I114" s="50">
        <v>37</v>
      </c>
      <c r="J114" s="50">
        <v>37</v>
      </c>
      <c r="K114" s="50">
        <v>37</v>
      </c>
      <c r="M114" s="3"/>
      <c r="N114" s="3">
        <v>37</v>
      </c>
      <c r="O114" s="3"/>
      <c r="P114" s="3"/>
      <c r="Q114" s="3"/>
      <c r="R114" s="3"/>
      <c r="S114" s="3"/>
      <c r="T114" s="3"/>
      <c r="U114" s="3"/>
      <c r="V114" s="3"/>
      <c r="AI114" s="48"/>
    </row>
    <row r="115" spans="1:35" x14ac:dyDescent="0.3">
      <c r="A115" s="48">
        <f>Goed!A114</f>
        <v>3</v>
      </c>
      <c r="B115" s="50">
        <f>Goed!B114</f>
        <v>110</v>
      </c>
      <c r="C115" s="50">
        <v>3</v>
      </c>
      <c r="D115" s="50">
        <v>3</v>
      </c>
      <c r="E115" s="50"/>
      <c r="F115" s="50"/>
      <c r="G115" s="48">
        <v>3</v>
      </c>
      <c r="H115" s="50">
        <v>3</v>
      </c>
      <c r="I115" s="50">
        <v>3</v>
      </c>
      <c r="J115" s="50">
        <v>3</v>
      </c>
      <c r="K115" s="50">
        <v>3</v>
      </c>
      <c r="M115" s="3"/>
      <c r="N115" s="3"/>
      <c r="O115" s="3"/>
      <c r="P115" s="3"/>
      <c r="Q115" s="3"/>
      <c r="R115" s="3"/>
      <c r="S115" s="3"/>
      <c r="T115" s="3"/>
      <c r="U115" s="3"/>
      <c r="V115" s="3"/>
      <c r="AI115" s="48"/>
    </row>
    <row r="116" spans="1:35" x14ac:dyDescent="0.3">
      <c r="A116" s="48">
        <f>Goed!A115</f>
        <v>3</v>
      </c>
      <c r="B116" s="50">
        <f>Goed!B115</f>
        <v>111</v>
      </c>
      <c r="C116" s="50"/>
      <c r="D116" s="50"/>
      <c r="E116" s="50"/>
      <c r="F116" s="50"/>
      <c r="H116" s="50"/>
      <c r="I116" s="50"/>
      <c r="J116" s="50"/>
      <c r="K116" s="50"/>
      <c r="M116" s="3"/>
      <c r="N116" s="3"/>
      <c r="O116" s="3"/>
      <c r="P116" s="3"/>
      <c r="Q116" s="3"/>
      <c r="R116" s="3"/>
      <c r="S116" s="3"/>
      <c r="T116" s="3"/>
      <c r="U116" s="3"/>
      <c r="V116" s="3"/>
      <c r="AI116" s="48"/>
    </row>
    <row r="117" spans="1:35" x14ac:dyDescent="0.3">
      <c r="A117" s="48">
        <f>Goed!A116</f>
        <v>3</v>
      </c>
      <c r="B117" s="50">
        <f>Goed!B116</f>
        <v>112</v>
      </c>
      <c r="C117" s="50">
        <v>1</v>
      </c>
      <c r="D117" s="50">
        <v>1</v>
      </c>
      <c r="E117" s="50"/>
      <c r="F117" s="50">
        <v>1</v>
      </c>
      <c r="G117" s="48">
        <v>1</v>
      </c>
      <c r="H117" s="50"/>
      <c r="I117" s="50">
        <v>1</v>
      </c>
      <c r="J117" s="50">
        <v>1</v>
      </c>
      <c r="K117" s="50"/>
      <c r="M117" s="3"/>
      <c r="N117" s="3">
        <v>1</v>
      </c>
      <c r="O117" s="3"/>
      <c r="P117" s="3"/>
      <c r="Q117" s="3"/>
      <c r="R117" s="3"/>
      <c r="S117" s="3"/>
      <c r="T117" s="3"/>
      <c r="U117" s="3"/>
      <c r="V117" s="3"/>
      <c r="AI117" s="48"/>
    </row>
    <row r="118" spans="1:35" x14ac:dyDescent="0.3">
      <c r="A118" s="48">
        <f>Goed!A117</f>
        <v>3</v>
      </c>
      <c r="B118" s="50">
        <f>Goed!B117</f>
        <v>113</v>
      </c>
      <c r="C118" s="50">
        <v>20</v>
      </c>
      <c r="D118" s="50"/>
      <c r="E118" s="50">
        <v>20</v>
      </c>
      <c r="F118" s="50"/>
      <c r="G118" s="48">
        <v>20</v>
      </c>
      <c r="H118" s="50"/>
      <c r="I118" s="50">
        <v>20</v>
      </c>
      <c r="J118" s="50">
        <v>20</v>
      </c>
      <c r="K118" s="50"/>
      <c r="M118" s="3">
        <v>20</v>
      </c>
      <c r="N118" s="3"/>
      <c r="O118" s="3"/>
      <c r="P118" s="3"/>
      <c r="Q118" s="3"/>
      <c r="R118" s="3"/>
      <c r="S118" s="3"/>
      <c r="T118" s="3"/>
      <c r="U118" s="3"/>
      <c r="V118" s="3"/>
      <c r="AI118" s="48"/>
    </row>
    <row r="119" spans="1:35" x14ac:dyDescent="0.3">
      <c r="A119" s="48">
        <f>Goed!A118</f>
        <v>3</v>
      </c>
      <c r="B119" s="50">
        <f>Goed!B118</f>
        <v>114</v>
      </c>
      <c r="C119" s="50"/>
      <c r="D119" s="50"/>
      <c r="E119" s="50">
        <v>73</v>
      </c>
      <c r="F119" s="50"/>
      <c r="H119" s="50"/>
      <c r="I119" s="50"/>
      <c r="J119" s="50">
        <v>15</v>
      </c>
      <c r="K119" s="50"/>
      <c r="M119" s="3">
        <v>15</v>
      </c>
      <c r="N119" s="3"/>
      <c r="O119" s="3"/>
      <c r="P119" s="3"/>
      <c r="Q119" s="3"/>
      <c r="R119" s="3"/>
      <c r="S119" s="3"/>
      <c r="T119" s="3"/>
      <c r="U119" s="3"/>
      <c r="V119" s="3"/>
      <c r="AI119" s="48"/>
    </row>
    <row r="120" spans="1:35" x14ac:dyDescent="0.3">
      <c r="A120" s="48">
        <f>Goed!A119</f>
        <v>3</v>
      </c>
      <c r="B120" s="50">
        <f>Goed!B119</f>
        <v>115</v>
      </c>
      <c r="C120" s="50"/>
      <c r="D120" s="50"/>
      <c r="E120" s="50"/>
      <c r="F120" s="50"/>
      <c r="H120" s="50"/>
      <c r="I120" s="50"/>
      <c r="J120" s="50"/>
      <c r="K120" s="50"/>
      <c r="M120" s="3"/>
      <c r="N120" s="3"/>
      <c r="O120" s="3"/>
      <c r="P120" s="3"/>
      <c r="Q120" s="3"/>
      <c r="R120" s="3"/>
      <c r="S120" s="3"/>
      <c r="T120" s="3"/>
      <c r="U120" s="3"/>
      <c r="V120" s="3"/>
      <c r="AI120" s="48"/>
    </row>
    <row r="121" spans="1:35" x14ac:dyDescent="0.3">
      <c r="A121" s="48">
        <f>Goed!A120</f>
        <v>3</v>
      </c>
      <c r="B121" s="50">
        <f>Goed!B120</f>
        <v>116</v>
      </c>
      <c r="C121" s="50">
        <v>30</v>
      </c>
      <c r="D121" s="50">
        <v>30</v>
      </c>
      <c r="E121" s="50"/>
      <c r="F121" s="50">
        <v>30</v>
      </c>
      <c r="G121" s="48">
        <v>30</v>
      </c>
      <c r="H121" s="50">
        <v>30</v>
      </c>
      <c r="I121" s="50">
        <v>30</v>
      </c>
      <c r="J121" s="50">
        <v>30</v>
      </c>
      <c r="K121" s="50">
        <v>30</v>
      </c>
      <c r="M121" s="3"/>
      <c r="N121" s="3">
        <v>30</v>
      </c>
      <c r="O121" s="3"/>
      <c r="P121" s="3"/>
      <c r="Q121" s="3"/>
      <c r="R121" s="3"/>
      <c r="S121" s="3"/>
      <c r="T121" s="3"/>
      <c r="U121" s="3"/>
      <c r="V121" s="3"/>
      <c r="AI121" s="48"/>
    </row>
    <row r="122" spans="1:35" x14ac:dyDescent="0.3">
      <c r="A122" s="48">
        <f>Goed!A121</f>
        <v>3</v>
      </c>
      <c r="B122" s="50">
        <f>Goed!B121</f>
        <v>117</v>
      </c>
      <c r="C122" s="50">
        <v>91</v>
      </c>
      <c r="D122" s="50">
        <v>96</v>
      </c>
      <c r="E122" s="50"/>
      <c r="F122" s="50">
        <v>60</v>
      </c>
      <c r="G122" s="48">
        <v>91</v>
      </c>
      <c r="H122" s="50">
        <v>96</v>
      </c>
      <c r="I122" s="50">
        <v>91</v>
      </c>
      <c r="J122" s="50">
        <v>91</v>
      </c>
      <c r="K122" s="50">
        <v>91</v>
      </c>
      <c r="M122" s="3"/>
      <c r="N122" s="3">
        <v>60</v>
      </c>
      <c r="O122" s="3"/>
      <c r="P122" s="3"/>
      <c r="Q122" s="3"/>
      <c r="R122" s="3"/>
      <c r="S122" s="3"/>
      <c r="T122" s="3"/>
      <c r="U122" s="3"/>
      <c r="V122" s="3"/>
      <c r="AI122" s="48"/>
    </row>
    <row r="123" spans="1:35" x14ac:dyDescent="0.3">
      <c r="A123" s="48">
        <f>Goed!A122</f>
        <v>3</v>
      </c>
      <c r="B123" s="50">
        <f>Goed!B122</f>
        <v>118</v>
      </c>
      <c r="C123" s="50">
        <v>41</v>
      </c>
      <c r="D123" s="50"/>
      <c r="E123" s="50">
        <v>41</v>
      </c>
      <c r="F123" s="50"/>
      <c r="G123" s="48">
        <v>41</v>
      </c>
      <c r="H123" s="50">
        <v>22</v>
      </c>
      <c r="I123" s="50">
        <v>41</v>
      </c>
      <c r="J123" s="50">
        <v>41</v>
      </c>
      <c r="K123" s="50">
        <v>41</v>
      </c>
      <c r="M123" s="3">
        <v>41</v>
      </c>
      <c r="N123" s="3"/>
      <c r="O123" s="3"/>
      <c r="P123" s="3"/>
      <c r="Q123" s="3"/>
      <c r="R123" s="3"/>
      <c r="S123" s="3"/>
      <c r="T123" s="3"/>
      <c r="U123" s="3"/>
      <c r="V123" s="3"/>
      <c r="AI123" s="48"/>
    </row>
    <row r="124" spans="1:35" x14ac:dyDescent="0.3">
      <c r="A124" s="48">
        <f>Goed!A123</f>
        <v>3</v>
      </c>
      <c r="B124" s="50">
        <f>Goed!B123</f>
        <v>119</v>
      </c>
      <c r="C124" s="50"/>
      <c r="D124" s="50"/>
      <c r="E124" s="50"/>
      <c r="F124" s="50"/>
      <c r="G124" s="48">
        <v>38</v>
      </c>
      <c r="H124" s="50">
        <v>38</v>
      </c>
      <c r="I124" s="50"/>
      <c r="J124" s="50"/>
      <c r="K124" s="50">
        <v>38</v>
      </c>
      <c r="L124" s="48">
        <v>38</v>
      </c>
      <c r="M124" s="3"/>
      <c r="N124" s="3"/>
      <c r="O124" s="3"/>
      <c r="P124" s="3"/>
      <c r="Q124" s="3"/>
      <c r="R124" s="3"/>
      <c r="S124" s="3"/>
      <c r="T124" s="3"/>
      <c r="U124" s="3"/>
      <c r="V124" s="3"/>
      <c r="AI124" s="48"/>
    </row>
    <row r="125" spans="1:35" x14ac:dyDescent="0.3">
      <c r="A125" s="48">
        <f>Goed!A124</f>
        <v>3</v>
      </c>
      <c r="B125" s="50">
        <f>Goed!B124</f>
        <v>120</v>
      </c>
      <c r="C125" s="50">
        <v>71</v>
      </c>
      <c r="D125" s="50">
        <v>71</v>
      </c>
      <c r="E125" s="50"/>
      <c r="F125" s="50">
        <v>71</v>
      </c>
      <c r="G125" s="48">
        <v>71</v>
      </c>
      <c r="H125" s="50">
        <v>71</v>
      </c>
      <c r="I125" s="50">
        <v>71</v>
      </c>
      <c r="J125" s="50">
        <v>71</v>
      </c>
      <c r="K125" s="50">
        <v>71</v>
      </c>
      <c r="L125" s="48">
        <v>71</v>
      </c>
      <c r="M125" s="3">
        <v>71</v>
      </c>
      <c r="N125" s="3"/>
      <c r="O125" s="3"/>
      <c r="P125" s="3"/>
      <c r="Q125" s="3"/>
      <c r="R125" s="3"/>
      <c r="S125" s="3"/>
      <c r="T125" s="3"/>
      <c r="U125" s="3"/>
      <c r="V125" s="3"/>
      <c r="AI125" s="48"/>
    </row>
    <row r="126" spans="1:35" x14ac:dyDescent="0.3">
      <c r="A126" s="48">
        <f>Goed!A125</f>
        <v>3</v>
      </c>
      <c r="B126" s="50">
        <f>Goed!B125</f>
        <v>121</v>
      </c>
      <c r="C126" s="50"/>
      <c r="D126" s="50"/>
      <c r="E126" s="50"/>
      <c r="F126" s="50"/>
      <c r="G126" s="48">
        <v>51</v>
      </c>
      <c r="H126" s="50">
        <v>50</v>
      </c>
      <c r="I126" s="50"/>
      <c r="J126" s="50"/>
      <c r="K126" s="50">
        <v>50</v>
      </c>
      <c r="L126" s="48">
        <v>50</v>
      </c>
      <c r="M126" s="3"/>
      <c r="N126" s="3"/>
      <c r="O126" s="3"/>
      <c r="P126" s="3"/>
      <c r="Q126" s="3"/>
      <c r="R126" s="3"/>
      <c r="S126" s="3"/>
      <c r="T126" s="3"/>
      <c r="U126" s="3"/>
      <c r="V126" s="3"/>
      <c r="AI126" s="48"/>
    </row>
    <row r="127" spans="1:35" x14ac:dyDescent="0.3">
      <c r="A127" s="48">
        <f>Goed!A126</f>
        <v>3</v>
      </c>
      <c r="B127" s="50">
        <f>Goed!B126</f>
        <v>122</v>
      </c>
      <c r="C127" s="50"/>
      <c r="D127" s="50"/>
      <c r="E127" s="50"/>
      <c r="F127" s="50"/>
      <c r="H127" s="50"/>
      <c r="I127" s="50"/>
      <c r="J127" s="50"/>
      <c r="K127" s="50">
        <v>2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AI127" s="48"/>
    </row>
    <row r="128" spans="1:35" x14ac:dyDescent="0.3">
      <c r="A128" s="48">
        <f>Goed!A127</f>
        <v>3</v>
      </c>
      <c r="B128" s="50">
        <f>Goed!B127</f>
        <v>123</v>
      </c>
      <c r="C128" s="50">
        <v>36</v>
      </c>
      <c r="D128" s="50"/>
      <c r="E128" s="50"/>
      <c r="F128" s="50">
        <v>36</v>
      </c>
      <c r="G128" s="48">
        <v>36</v>
      </c>
      <c r="H128" s="50">
        <v>36</v>
      </c>
      <c r="I128" s="50">
        <v>36</v>
      </c>
      <c r="J128" s="50">
        <v>36</v>
      </c>
      <c r="K128" s="50">
        <v>30</v>
      </c>
      <c r="M128" s="3">
        <v>36</v>
      </c>
      <c r="N128" s="3"/>
      <c r="O128" s="3"/>
      <c r="P128" s="3"/>
      <c r="Q128" s="3"/>
      <c r="R128" s="3"/>
      <c r="S128" s="3"/>
      <c r="T128" s="3"/>
      <c r="U128" s="3"/>
      <c r="V128" s="3"/>
      <c r="AI128" s="48"/>
    </row>
    <row r="129" spans="1:35" x14ac:dyDescent="0.3">
      <c r="A129" s="48">
        <f>Goed!A128</f>
        <v>3</v>
      </c>
      <c r="B129" s="50">
        <f>Goed!B128</f>
        <v>124</v>
      </c>
      <c r="C129" s="50">
        <v>56</v>
      </c>
      <c r="D129" s="50"/>
      <c r="E129" s="50">
        <v>57</v>
      </c>
      <c r="F129" s="50"/>
      <c r="H129" s="50">
        <v>58</v>
      </c>
      <c r="I129" s="50">
        <v>18</v>
      </c>
      <c r="J129" s="50">
        <v>56</v>
      </c>
      <c r="K129" s="50">
        <v>56</v>
      </c>
      <c r="M129" s="3">
        <v>18</v>
      </c>
      <c r="N129" s="3"/>
      <c r="O129" s="3"/>
      <c r="P129" s="3"/>
      <c r="Q129" s="3"/>
      <c r="R129" s="3"/>
      <c r="S129" s="3"/>
      <c r="T129" s="3"/>
      <c r="U129" s="3"/>
      <c r="V129" s="3"/>
      <c r="AI129" s="48"/>
    </row>
    <row r="130" spans="1:35" x14ac:dyDescent="0.3">
      <c r="A130" s="48">
        <f>Goed!A129</f>
        <v>3</v>
      </c>
      <c r="B130" s="50">
        <f>Goed!B129</f>
        <v>125</v>
      </c>
      <c r="C130" s="50"/>
      <c r="D130" s="50"/>
      <c r="E130" s="50"/>
      <c r="F130" s="50"/>
      <c r="H130" s="50"/>
      <c r="I130" s="50"/>
      <c r="J130" s="50"/>
      <c r="K130" s="50"/>
      <c r="M130" s="3"/>
      <c r="N130" s="3"/>
      <c r="O130" s="3"/>
      <c r="P130" s="3"/>
      <c r="Q130" s="3"/>
      <c r="R130" s="3"/>
      <c r="S130" s="3"/>
      <c r="T130" s="3"/>
      <c r="U130" s="3"/>
      <c r="V130" s="3"/>
      <c r="AI130" s="48"/>
    </row>
    <row r="131" spans="1:35" hidden="1" x14ac:dyDescent="0.3">
      <c r="A131" s="48">
        <f>Goed!A130</f>
        <v>0</v>
      </c>
      <c r="B131" s="50">
        <f>Goed!B130</f>
        <v>0</v>
      </c>
      <c r="C131" s="50"/>
      <c r="D131" s="50"/>
      <c r="E131" s="50"/>
      <c r="F131" s="50"/>
      <c r="H131" s="50"/>
      <c r="I131" s="50"/>
      <c r="J131" s="50"/>
      <c r="K131" s="50"/>
      <c r="M131" s="3"/>
      <c r="N131" s="3"/>
      <c r="O131" s="3"/>
      <c r="P131" s="3"/>
      <c r="Q131" s="3"/>
      <c r="R131" s="3"/>
      <c r="S131" s="3"/>
      <c r="T131" s="3"/>
      <c r="U131" s="3"/>
      <c r="V131" s="3"/>
      <c r="AI131" s="48"/>
    </row>
    <row r="132" spans="1:35" hidden="1" x14ac:dyDescent="0.3">
      <c r="A132" s="48">
        <f>Goed!A131</f>
        <v>0</v>
      </c>
      <c r="B132" s="50">
        <f>Goed!B131</f>
        <v>0</v>
      </c>
      <c r="C132" s="50"/>
      <c r="D132" s="50"/>
      <c r="E132" s="50"/>
      <c r="F132" s="50"/>
      <c r="H132" s="50"/>
      <c r="I132" s="50"/>
      <c r="J132" s="50"/>
      <c r="K132" s="50"/>
      <c r="M132" s="3"/>
      <c r="N132" s="3"/>
      <c r="O132" s="3"/>
      <c r="P132" s="3"/>
      <c r="Q132" s="3"/>
      <c r="R132" s="3"/>
      <c r="S132" s="3"/>
      <c r="T132" s="3"/>
      <c r="U132" s="3"/>
      <c r="V132" s="3"/>
      <c r="AI132" s="48"/>
    </row>
    <row r="133" spans="1:35" hidden="1" x14ac:dyDescent="0.3">
      <c r="A133" s="48">
        <f>Goed!A132</f>
        <v>0</v>
      </c>
      <c r="B133" s="50">
        <f>Goed!B132</f>
        <v>0</v>
      </c>
      <c r="C133" s="50"/>
      <c r="D133" s="50"/>
      <c r="E133" s="50"/>
      <c r="F133" s="50"/>
      <c r="H133" s="50"/>
      <c r="I133" s="50"/>
      <c r="J133" s="50"/>
      <c r="K133" s="50"/>
      <c r="M133" s="3"/>
      <c r="N133" s="3"/>
      <c r="O133" s="3"/>
      <c r="P133" s="3"/>
      <c r="Q133" s="3"/>
      <c r="R133" s="3"/>
      <c r="S133" s="3"/>
      <c r="T133" s="3"/>
      <c r="U133" s="3"/>
      <c r="V133" s="3"/>
      <c r="AI133" s="48"/>
    </row>
    <row r="134" spans="1:35" hidden="1" x14ac:dyDescent="0.3">
      <c r="A134" s="48">
        <f>Goed!A133</f>
        <v>0</v>
      </c>
      <c r="B134" s="50">
        <f>Goed!B133</f>
        <v>0</v>
      </c>
      <c r="C134" s="50"/>
      <c r="D134" s="50"/>
      <c r="E134" s="50"/>
      <c r="F134" s="50"/>
      <c r="H134" s="50"/>
      <c r="I134" s="50"/>
      <c r="J134" s="50"/>
      <c r="K134" s="50"/>
      <c r="M134" s="3"/>
      <c r="N134" s="3"/>
      <c r="O134" s="3"/>
      <c r="P134" s="3"/>
      <c r="Q134" s="3"/>
      <c r="R134" s="3"/>
      <c r="S134" s="3"/>
      <c r="T134" s="3"/>
      <c r="U134" s="3"/>
      <c r="V134" s="3"/>
      <c r="AI134" s="48"/>
    </row>
    <row r="135" spans="1:35" hidden="1" x14ac:dyDescent="0.3">
      <c r="A135" s="48">
        <f>Goed!A134</f>
        <v>0</v>
      </c>
      <c r="B135" s="50">
        <f>Goed!B134</f>
        <v>0</v>
      </c>
      <c r="C135" s="50"/>
      <c r="D135" s="50"/>
      <c r="E135" s="50"/>
      <c r="F135" s="50"/>
      <c r="H135" s="50"/>
      <c r="I135" s="50"/>
      <c r="J135" s="50"/>
      <c r="K135" s="50"/>
      <c r="M135" s="3"/>
      <c r="N135" s="3"/>
      <c r="O135" s="3"/>
      <c r="P135" s="3"/>
      <c r="Q135" s="3"/>
      <c r="R135" s="3"/>
      <c r="S135" s="3"/>
      <c r="T135" s="3"/>
      <c r="U135" s="3"/>
      <c r="V135" s="3"/>
      <c r="AI135" s="48"/>
    </row>
    <row r="136" spans="1:35" hidden="1" x14ac:dyDescent="0.3">
      <c r="A136" s="48">
        <f>Goed!A135</f>
        <v>0</v>
      </c>
      <c r="B136" s="50">
        <f>Goed!B135</f>
        <v>0</v>
      </c>
      <c r="C136" s="50"/>
      <c r="D136" s="50"/>
      <c r="E136" s="50"/>
      <c r="F136" s="50"/>
      <c r="H136" s="50"/>
      <c r="I136" s="50"/>
      <c r="J136" s="50"/>
      <c r="K136" s="50"/>
      <c r="M136" s="3"/>
      <c r="N136" s="3"/>
      <c r="O136" s="3"/>
      <c r="P136" s="3"/>
      <c r="Q136" s="3"/>
      <c r="R136" s="3"/>
      <c r="S136" s="3"/>
      <c r="T136" s="3"/>
      <c r="U136" s="3"/>
      <c r="V136" s="3"/>
      <c r="AI136" s="48"/>
    </row>
    <row r="137" spans="1:35" hidden="1" x14ac:dyDescent="0.3">
      <c r="A137" s="48">
        <f>Goed!A136</f>
        <v>0</v>
      </c>
      <c r="B137" s="50">
        <f>Goed!B136</f>
        <v>0</v>
      </c>
      <c r="C137" s="50"/>
      <c r="D137" s="50"/>
      <c r="E137" s="50"/>
      <c r="F137" s="50"/>
      <c r="H137" s="50"/>
      <c r="I137" s="50"/>
      <c r="J137" s="50"/>
      <c r="K137" s="50"/>
      <c r="M137" s="3"/>
      <c r="N137" s="3"/>
      <c r="O137" s="3"/>
      <c r="P137" s="3"/>
      <c r="Q137" s="3"/>
      <c r="R137" s="3"/>
      <c r="S137" s="3"/>
      <c r="T137" s="3"/>
      <c r="U137" s="3"/>
      <c r="V137" s="3"/>
      <c r="AI137" s="48"/>
    </row>
    <row r="138" spans="1:35" hidden="1" x14ac:dyDescent="0.3">
      <c r="A138" s="48">
        <f>Goed!A137</f>
        <v>0</v>
      </c>
      <c r="B138" s="50">
        <f>Goed!B137</f>
        <v>0</v>
      </c>
      <c r="C138" s="50"/>
      <c r="D138" s="50"/>
      <c r="E138" s="50"/>
      <c r="F138" s="50"/>
      <c r="H138" s="50"/>
      <c r="I138" s="50"/>
      <c r="J138" s="50"/>
      <c r="K138" s="50"/>
      <c r="M138" s="3"/>
      <c r="N138" s="3"/>
      <c r="O138" s="3"/>
      <c r="P138" s="3"/>
      <c r="Q138" s="3"/>
      <c r="R138" s="3"/>
      <c r="S138" s="3"/>
      <c r="T138" s="3"/>
      <c r="U138" s="3"/>
      <c r="V138" s="3"/>
      <c r="AI138" s="48"/>
    </row>
    <row r="139" spans="1:35" hidden="1" x14ac:dyDescent="0.3">
      <c r="A139" s="48">
        <f>Goed!A138</f>
        <v>0</v>
      </c>
      <c r="B139" s="50">
        <f>Goed!B138</f>
        <v>0</v>
      </c>
      <c r="C139" s="50"/>
      <c r="D139" s="50"/>
      <c r="E139" s="50"/>
      <c r="F139" s="50"/>
      <c r="H139" s="50"/>
      <c r="I139" s="50"/>
      <c r="J139" s="50"/>
      <c r="K139" s="50"/>
      <c r="M139" s="3"/>
      <c r="N139" s="3"/>
      <c r="O139" s="3"/>
      <c r="P139" s="3"/>
      <c r="Q139" s="3"/>
      <c r="R139" s="3"/>
      <c r="S139" s="3"/>
      <c r="T139" s="3"/>
      <c r="U139" s="3"/>
      <c r="V139" s="3"/>
      <c r="AI139" s="48"/>
    </row>
    <row r="140" spans="1:35" hidden="1" x14ac:dyDescent="0.3">
      <c r="A140" s="48">
        <f>Goed!A139</f>
        <v>0</v>
      </c>
      <c r="B140" s="50">
        <f>Goed!B139</f>
        <v>0</v>
      </c>
      <c r="C140" s="50"/>
      <c r="D140" s="50"/>
      <c r="E140" s="50"/>
      <c r="F140" s="50"/>
      <c r="H140" s="50"/>
      <c r="I140" s="50"/>
      <c r="J140" s="50"/>
      <c r="K140" s="50"/>
      <c r="M140" s="3"/>
      <c r="N140" s="3"/>
      <c r="O140" s="3"/>
      <c r="P140" s="3"/>
      <c r="Q140" s="3"/>
      <c r="R140" s="3"/>
      <c r="S140" s="3"/>
      <c r="T140" s="3"/>
      <c r="U140" s="3"/>
      <c r="V140" s="3"/>
      <c r="AI140" s="48"/>
    </row>
    <row r="141" spans="1:35" hidden="1" x14ac:dyDescent="0.3">
      <c r="A141" s="48">
        <f>Goed!A140</f>
        <v>0</v>
      </c>
      <c r="B141" s="50">
        <f>Goed!B140</f>
        <v>0</v>
      </c>
      <c r="C141" s="50"/>
      <c r="D141" s="50"/>
      <c r="E141" s="50"/>
      <c r="F141" s="50"/>
      <c r="H141" s="50"/>
      <c r="I141" s="50"/>
      <c r="J141" s="50"/>
      <c r="K141" s="50"/>
      <c r="M141" s="3"/>
      <c r="N141" s="3"/>
      <c r="O141" s="3"/>
      <c r="P141" s="3"/>
      <c r="Q141" s="3"/>
      <c r="R141" s="3"/>
      <c r="S141" s="3"/>
      <c r="T141" s="3"/>
      <c r="U141" s="3"/>
      <c r="V141" s="3"/>
      <c r="AI141" s="48"/>
    </row>
    <row r="142" spans="1:35" hidden="1" x14ac:dyDescent="0.3">
      <c r="A142" s="48">
        <f>Goed!A141</f>
        <v>0</v>
      </c>
      <c r="B142" s="50">
        <f>Goed!B141</f>
        <v>0</v>
      </c>
      <c r="C142" s="50"/>
      <c r="D142" s="50"/>
      <c r="E142" s="50"/>
      <c r="F142" s="50"/>
      <c r="H142" s="50"/>
      <c r="I142" s="50"/>
      <c r="J142" s="50"/>
      <c r="K142" s="50"/>
      <c r="M142" s="3"/>
      <c r="N142" s="3"/>
      <c r="O142" s="3"/>
      <c r="P142" s="3"/>
      <c r="Q142" s="3"/>
      <c r="R142" s="3"/>
      <c r="S142" s="3"/>
      <c r="T142" s="3"/>
      <c r="U142" s="3"/>
      <c r="V142" s="3"/>
      <c r="AI142" s="48"/>
    </row>
    <row r="143" spans="1:35" ht="13.8" hidden="1" customHeight="1" x14ac:dyDescent="0.3">
      <c r="A143" s="48">
        <f>Goed!A142</f>
        <v>0</v>
      </c>
      <c r="B143" s="50">
        <f>Goed!B142</f>
        <v>0</v>
      </c>
      <c r="C143" s="50"/>
      <c r="D143" s="50"/>
      <c r="E143" s="50"/>
      <c r="F143" s="50"/>
      <c r="H143" s="50"/>
      <c r="I143" s="50"/>
      <c r="J143" s="50"/>
      <c r="K143" s="50"/>
      <c r="M143" s="3"/>
      <c r="N143" s="3"/>
      <c r="O143" s="3"/>
      <c r="P143" s="3"/>
      <c r="Q143" s="3"/>
      <c r="R143" s="3"/>
      <c r="S143" s="3"/>
      <c r="T143" s="3"/>
      <c r="U143" s="3"/>
      <c r="V143" s="3"/>
      <c r="AI143" s="48"/>
    </row>
    <row r="144" spans="1:35" ht="13.8" hidden="1" customHeight="1" x14ac:dyDescent="0.3">
      <c r="A144" s="48">
        <f>Goed!A143</f>
        <v>0</v>
      </c>
      <c r="B144" s="50">
        <f>Goed!B143</f>
        <v>0</v>
      </c>
      <c r="C144" s="50"/>
      <c r="D144" s="50"/>
      <c r="E144" s="50"/>
      <c r="F144" s="50"/>
      <c r="H144" s="50"/>
      <c r="I144" s="50"/>
      <c r="J144" s="50"/>
      <c r="K144" s="50"/>
      <c r="M144" s="3"/>
      <c r="N144" s="3"/>
      <c r="O144" s="3"/>
      <c r="P144" s="3"/>
      <c r="Q144" s="3"/>
      <c r="R144" s="3"/>
      <c r="S144" s="3"/>
      <c r="T144" s="3"/>
      <c r="U144" s="3"/>
      <c r="V144" s="3"/>
      <c r="AI144" s="48"/>
    </row>
    <row r="145" spans="1:35" ht="13.8" hidden="1" customHeight="1" x14ac:dyDescent="0.3">
      <c r="A145" s="48">
        <f>Goed!A144</f>
        <v>0</v>
      </c>
      <c r="B145" s="50">
        <f>Goed!B144</f>
        <v>0</v>
      </c>
      <c r="C145" s="50"/>
      <c r="D145" s="50"/>
      <c r="E145" s="50"/>
      <c r="F145" s="50"/>
      <c r="H145" s="50"/>
      <c r="I145" s="50"/>
      <c r="J145" s="50"/>
      <c r="K145" s="50"/>
      <c r="M145" s="3"/>
      <c r="N145" s="3"/>
      <c r="O145" s="3"/>
      <c r="P145" s="3"/>
      <c r="Q145" s="3"/>
      <c r="R145" s="3"/>
      <c r="S145" s="3"/>
      <c r="T145" s="3"/>
      <c r="U145" s="3"/>
      <c r="V145" s="3"/>
      <c r="AI145" s="48"/>
    </row>
    <row r="146" spans="1:35" ht="13.8" hidden="1" customHeight="1" x14ac:dyDescent="0.3">
      <c r="A146" s="48">
        <f>Goed!A145</f>
        <v>0</v>
      </c>
      <c r="B146" s="50">
        <f>Goed!B145</f>
        <v>0</v>
      </c>
      <c r="C146" s="50"/>
      <c r="D146" s="50"/>
      <c r="E146" s="50"/>
      <c r="F146" s="50"/>
      <c r="H146" s="50"/>
      <c r="I146" s="50"/>
      <c r="J146" s="50"/>
      <c r="K146" s="50"/>
      <c r="M146" s="3"/>
      <c r="N146" s="3"/>
      <c r="O146" s="3"/>
      <c r="P146" s="3"/>
      <c r="Q146" s="3"/>
      <c r="R146" s="3"/>
      <c r="S146" s="3"/>
      <c r="T146" s="3"/>
      <c r="U146" s="3"/>
      <c r="V146" s="3"/>
      <c r="AI146" s="48"/>
    </row>
    <row r="147" spans="1:35" ht="13.8" hidden="1" customHeight="1" x14ac:dyDescent="0.3">
      <c r="A147" s="48">
        <f>Goed!A146</f>
        <v>0</v>
      </c>
      <c r="B147" s="50">
        <f>Goed!B146</f>
        <v>0</v>
      </c>
      <c r="C147" s="50"/>
      <c r="D147" s="50"/>
      <c r="E147" s="50"/>
      <c r="F147" s="50"/>
      <c r="H147" s="50"/>
      <c r="I147" s="50"/>
      <c r="J147" s="50"/>
      <c r="K147" s="50"/>
      <c r="M147" s="3"/>
      <c r="N147" s="3"/>
      <c r="O147" s="3"/>
      <c r="P147" s="3"/>
      <c r="Q147" s="3"/>
      <c r="R147" s="3"/>
      <c r="S147" s="3"/>
      <c r="T147" s="3"/>
      <c r="U147" s="3"/>
      <c r="V147" s="3"/>
      <c r="AI147" s="48"/>
    </row>
    <row r="148" spans="1:35" ht="13.8" hidden="1" customHeight="1" x14ac:dyDescent="0.3">
      <c r="A148" s="48">
        <f>Goed!A147</f>
        <v>0</v>
      </c>
      <c r="B148" s="50">
        <f>Goed!B147</f>
        <v>0</v>
      </c>
      <c r="C148" s="50"/>
      <c r="D148" s="50"/>
      <c r="E148" s="50"/>
      <c r="F148" s="50"/>
      <c r="H148" s="50"/>
      <c r="I148" s="50"/>
      <c r="J148" s="50"/>
      <c r="K148" s="50"/>
      <c r="M148" s="3"/>
      <c r="N148" s="3"/>
      <c r="O148" s="3"/>
      <c r="P148" s="3"/>
      <c r="Q148" s="3"/>
      <c r="R148" s="3"/>
      <c r="S148" s="3"/>
      <c r="T148" s="3"/>
      <c r="U148" s="3"/>
      <c r="V148" s="3"/>
      <c r="AI148" s="48"/>
    </row>
    <row r="149" spans="1:35" ht="13.8" hidden="1" customHeight="1" x14ac:dyDescent="0.3">
      <c r="A149" s="48">
        <f>Goed!A148</f>
        <v>0</v>
      </c>
      <c r="B149" s="50">
        <f>Goed!B148</f>
        <v>0</v>
      </c>
      <c r="C149" s="50"/>
      <c r="D149" s="50"/>
      <c r="E149" s="50"/>
      <c r="F149" s="50"/>
      <c r="H149" s="50"/>
      <c r="I149" s="50"/>
      <c r="J149" s="50"/>
      <c r="K149" s="50"/>
      <c r="M149" s="3"/>
      <c r="N149" s="3"/>
      <c r="O149" s="3"/>
      <c r="P149" s="3"/>
      <c r="Q149" s="3"/>
      <c r="R149" s="3"/>
      <c r="S149" s="3"/>
      <c r="T149" s="3"/>
      <c r="U149" s="3"/>
      <c r="V149" s="3"/>
      <c r="AI149" s="48"/>
    </row>
    <row r="150" spans="1:35" ht="13.8" hidden="1" customHeight="1" x14ac:dyDescent="0.3">
      <c r="A150" s="48">
        <f>Goed!A149</f>
        <v>0</v>
      </c>
      <c r="B150" s="50">
        <f>Goed!B149</f>
        <v>0</v>
      </c>
      <c r="C150" s="50"/>
      <c r="D150" s="50"/>
      <c r="E150" s="50"/>
      <c r="F150" s="50"/>
      <c r="H150" s="50"/>
      <c r="I150" s="50"/>
      <c r="J150" s="50"/>
      <c r="K150" s="50"/>
      <c r="M150" s="3"/>
      <c r="N150" s="3"/>
      <c r="O150" s="3"/>
      <c r="P150" s="3"/>
      <c r="Q150" s="3"/>
      <c r="R150" s="3"/>
      <c r="S150" s="3"/>
      <c r="T150" s="3"/>
      <c r="U150" s="3"/>
      <c r="V150" s="3"/>
      <c r="AI150" s="48"/>
    </row>
    <row r="151" spans="1:35" ht="13.8" hidden="1" customHeight="1" x14ac:dyDescent="0.3">
      <c r="A151" s="48">
        <f>Goed!A150</f>
        <v>0</v>
      </c>
      <c r="B151" s="50">
        <f>Goed!B150</f>
        <v>0</v>
      </c>
      <c r="C151" s="50"/>
      <c r="D151" s="50"/>
      <c r="E151" s="50"/>
      <c r="F151" s="50"/>
      <c r="H151" s="50"/>
      <c r="I151" s="50"/>
      <c r="J151" s="50"/>
      <c r="K151" s="50"/>
      <c r="M151" s="3"/>
      <c r="N151" s="3"/>
      <c r="O151" s="3"/>
      <c r="P151" s="3"/>
      <c r="Q151" s="3"/>
      <c r="R151" s="3"/>
      <c r="S151" s="3"/>
      <c r="T151" s="3"/>
      <c r="U151" s="3"/>
      <c r="V151" s="3"/>
      <c r="AI151" s="48"/>
    </row>
    <row r="152" spans="1:35" ht="13.8" hidden="1" customHeight="1" x14ac:dyDescent="0.3">
      <c r="A152" s="48">
        <f>Goed!A151</f>
        <v>0</v>
      </c>
      <c r="B152" s="50">
        <f>Goed!B151</f>
        <v>0</v>
      </c>
      <c r="C152" s="50"/>
      <c r="D152" s="50"/>
      <c r="E152" s="50"/>
      <c r="F152" s="50"/>
      <c r="H152" s="50"/>
      <c r="I152" s="50"/>
      <c r="J152" s="50"/>
      <c r="K152" s="50"/>
      <c r="M152" s="3"/>
      <c r="N152" s="3"/>
      <c r="O152" s="3"/>
      <c r="P152" s="3"/>
      <c r="Q152" s="3"/>
      <c r="R152" s="3"/>
      <c r="S152" s="3"/>
      <c r="T152" s="3"/>
      <c r="U152" s="3"/>
      <c r="V152" s="3"/>
      <c r="AI152" s="48"/>
    </row>
    <row r="153" spans="1:35" ht="13.8" hidden="1" customHeight="1" x14ac:dyDescent="0.3">
      <c r="A153" s="48">
        <f>Goed!A152</f>
        <v>0</v>
      </c>
      <c r="B153" s="50">
        <f>Goed!B152</f>
        <v>0</v>
      </c>
      <c r="C153" s="50"/>
      <c r="D153" s="50"/>
      <c r="E153" s="50"/>
      <c r="F153" s="50"/>
      <c r="H153" s="50"/>
      <c r="I153" s="50"/>
      <c r="J153" s="50"/>
      <c r="K153" s="50"/>
      <c r="M153" s="3"/>
      <c r="N153" s="3"/>
      <c r="O153" s="3"/>
      <c r="P153" s="3"/>
      <c r="Q153" s="3"/>
      <c r="R153" s="3"/>
      <c r="S153" s="3"/>
      <c r="T153" s="3"/>
      <c r="U153" s="3"/>
      <c r="V153" s="3"/>
      <c r="AI153" s="48"/>
    </row>
    <row r="154" spans="1:35" x14ac:dyDescent="0.3"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3"/>
      <c r="N154" s="3"/>
      <c r="O154" s="3"/>
      <c r="P154" s="3"/>
      <c r="Q154" s="3"/>
      <c r="R154" s="3"/>
      <c r="S154" s="3"/>
      <c r="T154" s="3"/>
      <c r="U154" s="3"/>
      <c r="V154" s="3"/>
    </row>
    <row r="155" spans="1:35" x14ac:dyDescent="0.3"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3"/>
      <c r="N155" s="3"/>
      <c r="O155" s="3"/>
      <c r="P155" s="3"/>
      <c r="Q155" s="3"/>
      <c r="R155" s="3"/>
      <c r="S155" s="3"/>
      <c r="T155" s="3"/>
      <c r="U155" s="3"/>
      <c r="V155" s="3"/>
    </row>
    <row r="156" spans="1:35" x14ac:dyDescent="0.3"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3"/>
      <c r="N156" s="3"/>
      <c r="O156" s="3"/>
      <c r="P156" s="3"/>
      <c r="Q156" s="3"/>
      <c r="R156" s="3"/>
      <c r="S156" s="3"/>
      <c r="T156" s="3"/>
      <c r="U156" s="3"/>
      <c r="V156" s="3"/>
    </row>
    <row r="157" spans="1:35" x14ac:dyDescent="0.3"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3"/>
      <c r="N157" s="3"/>
      <c r="O157" s="3"/>
      <c r="P157" s="3"/>
      <c r="Q157" s="3"/>
      <c r="R157" s="3"/>
      <c r="S157" s="3"/>
      <c r="T157" s="3"/>
      <c r="U157" s="3"/>
      <c r="V157" s="3"/>
    </row>
    <row r="158" spans="1:35" x14ac:dyDescent="0.3"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3"/>
      <c r="N158" s="3"/>
      <c r="O158" s="3"/>
      <c r="P158" s="3"/>
      <c r="Q158" s="3"/>
      <c r="R158" s="3"/>
      <c r="S158" s="3"/>
      <c r="T158" s="3"/>
      <c r="U158" s="3"/>
      <c r="V158" s="3"/>
    </row>
    <row r="159" spans="1:35" x14ac:dyDescent="0.3"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3"/>
      <c r="N159" s="3"/>
      <c r="O159" s="3"/>
      <c r="P159" s="3"/>
      <c r="Q159" s="3"/>
      <c r="R159" s="3"/>
      <c r="S159" s="3"/>
      <c r="T159" s="3"/>
      <c r="U159" s="3"/>
      <c r="V159" s="3"/>
    </row>
    <row r="160" spans="1:35" x14ac:dyDescent="0.3"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3"/>
      <c r="N160" s="3"/>
      <c r="O160" s="3"/>
      <c r="P160" s="3"/>
      <c r="Q160" s="3"/>
      <c r="R160" s="3"/>
      <c r="S160" s="3"/>
      <c r="T160" s="3"/>
      <c r="U160" s="3"/>
      <c r="V160" s="3"/>
    </row>
    <row r="161" spans="2:22" x14ac:dyDescent="0.3"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3"/>
      <c r="N161" s="3"/>
      <c r="O161" s="3"/>
      <c r="P161" s="3"/>
      <c r="Q161" s="3"/>
      <c r="R161" s="3"/>
      <c r="S161" s="3"/>
      <c r="T161" s="3"/>
      <c r="U161" s="3"/>
      <c r="V161" s="3"/>
    </row>
    <row r="162" spans="2:22" x14ac:dyDescent="0.3"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3"/>
      <c r="N162" s="3"/>
      <c r="O162" s="3"/>
      <c r="P162" s="3"/>
      <c r="Q162" s="3"/>
      <c r="R162" s="3"/>
      <c r="S162" s="3"/>
      <c r="T162" s="3"/>
      <c r="U162" s="3"/>
      <c r="V162" s="3"/>
    </row>
    <row r="163" spans="2:22" x14ac:dyDescent="0.3"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3"/>
      <c r="N163" s="3"/>
      <c r="O163" s="3"/>
      <c r="P163" s="3"/>
      <c r="Q163" s="3"/>
      <c r="R163" s="3"/>
      <c r="S163" s="3"/>
      <c r="T163" s="3"/>
      <c r="U163" s="3"/>
      <c r="V163" s="3"/>
    </row>
    <row r="164" spans="2:22" x14ac:dyDescent="0.3"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3"/>
      <c r="N164" s="3"/>
      <c r="O164" s="3"/>
      <c r="P164" s="3"/>
      <c r="Q164" s="3"/>
      <c r="R164" s="3"/>
      <c r="S164" s="3"/>
      <c r="T164" s="3"/>
      <c r="U164" s="3"/>
      <c r="V164" s="3"/>
    </row>
    <row r="165" spans="2:22" x14ac:dyDescent="0.3"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3"/>
      <c r="N165" s="3"/>
      <c r="O165" s="3"/>
      <c r="P165" s="3"/>
      <c r="Q165" s="3"/>
      <c r="R165" s="3"/>
      <c r="S165" s="3"/>
      <c r="T165" s="3"/>
      <c r="U165" s="3"/>
      <c r="V165" s="3"/>
    </row>
    <row r="166" spans="2:22" x14ac:dyDescent="0.3"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3"/>
      <c r="N166" s="3"/>
      <c r="O166" s="3"/>
      <c r="P166" s="3"/>
      <c r="Q166" s="3"/>
      <c r="R166" s="3"/>
      <c r="S166" s="3"/>
      <c r="T166" s="3"/>
      <c r="U166" s="3"/>
      <c r="V166" s="3"/>
    </row>
    <row r="167" spans="2:22" x14ac:dyDescent="0.3"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3"/>
      <c r="N167" s="3"/>
      <c r="O167" s="3"/>
      <c r="P167" s="3"/>
      <c r="Q167" s="3"/>
      <c r="R167" s="3"/>
      <c r="S167" s="3"/>
      <c r="T167" s="3"/>
      <c r="U167" s="3"/>
      <c r="V167" s="3"/>
    </row>
    <row r="168" spans="2:22" x14ac:dyDescent="0.3"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3"/>
      <c r="N168" s="3"/>
      <c r="O168" s="3"/>
      <c r="P168" s="3"/>
      <c r="Q168" s="3"/>
      <c r="R168" s="3"/>
      <c r="S168" s="3"/>
      <c r="T168" s="3"/>
      <c r="U168" s="3"/>
      <c r="V168" s="3"/>
    </row>
    <row r="169" spans="2:22" x14ac:dyDescent="0.3"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3"/>
      <c r="N169" s="3"/>
      <c r="O169" s="3"/>
      <c r="P169" s="3"/>
      <c r="Q169" s="3"/>
      <c r="R169" s="3"/>
      <c r="S169" s="3"/>
      <c r="T169" s="3"/>
      <c r="U169" s="3"/>
      <c r="V169" s="3"/>
    </row>
    <row r="170" spans="2:22" x14ac:dyDescent="0.3"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3"/>
      <c r="N170" s="3"/>
      <c r="O170" s="3"/>
      <c r="P170" s="3"/>
      <c r="Q170" s="3"/>
      <c r="R170" s="3"/>
      <c r="S170" s="3"/>
      <c r="T170" s="3"/>
      <c r="U170" s="3"/>
      <c r="V170" s="3"/>
    </row>
    <row r="171" spans="2:22" x14ac:dyDescent="0.3"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3"/>
      <c r="N171" s="3"/>
      <c r="O171" s="3"/>
      <c r="P171" s="3"/>
      <c r="Q171" s="3"/>
      <c r="R171" s="3"/>
      <c r="S171" s="3"/>
      <c r="T171" s="3"/>
      <c r="U171" s="3"/>
      <c r="V171" s="3"/>
    </row>
    <row r="172" spans="2:22" x14ac:dyDescent="0.3"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3"/>
      <c r="N172" s="3"/>
      <c r="O172" s="3"/>
      <c r="P172" s="3"/>
      <c r="Q172" s="3"/>
      <c r="R172" s="3"/>
      <c r="S172" s="3"/>
      <c r="T172" s="3"/>
      <c r="U172" s="3"/>
      <c r="V172" s="3"/>
    </row>
    <row r="173" spans="2:22" x14ac:dyDescent="0.3"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3"/>
      <c r="N173" s="3"/>
      <c r="O173" s="3"/>
      <c r="P173" s="3"/>
      <c r="Q173" s="3"/>
      <c r="R173" s="3"/>
      <c r="S173" s="3"/>
      <c r="T173" s="3"/>
      <c r="U173" s="3"/>
      <c r="V173" s="3"/>
    </row>
    <row r="174" spans="2:22" x14ac:dyDescent="0.3"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3"/>
      <c r="N174" s="3"/>
      <c r="O174" s="3"/>
      <c r="P174" s="3"/>
      <c r="Q174" s="3"/>
      <c r="R174" s="3"/>
      <c r="S174" s="3"/>
      <c r="T174" s="3"/>
      <c r="U174" s="3"/>
      <c r="V174" s="3"/>
    </row>
    <row r="175" spans="2:22" x14ac:dyDescent="0.3"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3"/>
      <c r="N175" s="3"/>
      <c r="O175" s="3"/>
      <c r="P175" s="3"/>
      <c r="Q175" s="3"/>
      <c r="R175" s="3"/>
      <c r="S175" s="3"/>
      <c r="T175" s="3"/>
      <c r="U175" s="3"/>
      <c r="V175" s="3"/>
    </row>
    <row r="176" spans="2:22" x14ac:dyDescent="0.3"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3"/>
      <c r="N176" s="3"/>
      <c r="O176" s="3"/>
      <c r="P176" s="3"/>
      <c r="Q176" s="3"/>
      <c r="R176" s="3"/>
      <c r="S176" s="3"/>
      <c r="T176" s="3"/>
      <c r="U176" s="3"/>
      <c r="V176" s="3"/>
    </row>
    <row r="177" spans="2:22" x14ac:dyDescent="0.3"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3"/>
      <c r="N177" s="3"/>
      <c r="O177" s="3"/>
      <c r="P177" s="3"/>
      <c r="Q177" s="3"/>
      <c r="R177" s="3"/>
      <c r="S177" s="3"/>
      <c r="T177" s="3"/>
      <c r="U177" s="3"/>
      <c r="V177" s="3"/>
    </row>
    <row r="178" spans="2:22" x14ac:dyDescent="0.3"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3"/>
      <c r="N178" s="3"/>
      <c r="O178" s="3"/>
      <c r="P178" s="3"/>
      <c r="Q178" s="3"/>
      <c r="R178" s="3"/>
      <c r="S178" s="3"/>
      <c r="T178" s="3"/>
      <c r="U178" s="3"/>
      <c r="V178" s="3"/>
    </row>
    <row r="179" spans="2:22" x14ac:dyDescent="0.3"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3"/>
      <c r="N179" s="3"/>
      <c r="O179" s="3"/>
      <c r="P179" s="3"/>
      <c r="Q179" s="3"/>
      <c r="R179" s="3"/>
      <c r="S179" s="3"/>
      <c r="T179" s="3"/>
      <c r="U179" s="3"/>
      <c r="V179" s="3"/>
    </row>
    <row r="180" spans="2:22" x14ac:dyDescent="0.3"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3"/>
      <c r="N180" s="3"/>
      <c r="O180" s="3"/>
      <c r="P180" s="3"/>
      <c r="Q180" s="3"/>
      <c r="R180" s="3"/>
      <c r="S180" s="3"/>
      <c r="T180" s="3"/>
      <c r="U180" s="3"/>
      <c r="V180" s="3"/>
    </row>
    <row r="181" spans="2:22" x14ac:dyDescent="0.3"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3"/>
      <c r="N181" s="3"/>
      <c r="O181" s="3"/>
      <c r="P181" s="3"/>
      <c r="Q181" s="3"/>
      <c r="R181" s="3"/>
      <c r="S181" s="3"/>
      <c r="T181" s="3"/>
      <c r="U181" s="3"/>
      <c r="V181" s="3"/>
    </row>
    <row r="182" spans="2:22" x14ac:dyDescent="0.3"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3"/>
      <c r="N182" s="3"/>
      <c r="O182" s="3"/>
      <c r="P182" s="3"/>
      <c r="Q182" s="3"/>
      <c r="R182" s="3"/>
      <c r="S182" s="3"/>
      <c r="T182" s="3"/>
      <c r="U182" s="3"/>
      <c r="V182" s="3"/>
    </row>
    <row r="183" spans="2:22" x14ac:dyDescent="0.3"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3"/>
      <c r="N183" s="3"/>
      <c r="O183" s="3"/>
      <c r="P183" s="3"/>
      <c r="Q183" s="3"/>
      <c r="R183" s="3"/>
      <c r="S183" s="3"/>
      <c r="T183" s="3"/>
      <c r="U183" s="3"/>
      <c r="V183" s="3"/>
    </row>
    <row r="184" spans="2:22" x14ac:dyDescent="0.3"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3"/>
      <c r="N184" s="3"/>
      <c r="O184" s="3"/>
      <c r="P184" s="3"/>
      <c r="Q184" s="3"/>
      <c r="R184" s="3"/>
      <c r="S184" s="3"/>
      <c r="T184" s="3"/>
      <c r="U184" s="3"/>
      <c r="V184" s="3"/>
    </row>
    <row r="185" spans="2:22" x14ac:dyDescent="0.3"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3"/>
      <c r="N185" s="3"/>
      <c r="O185" s="3"/>
      <c r="P185" s="3"/>
      <c r="Q185" s="3"/>
      <c r="R185" s="3"/>
      <c r="S185" s="3"/>
      <c r="T185" s="3"/>
      <c r="U185" s="3"/>
      <c r="V185" s="3"/>
    </row>
    <row r="186" spans="2:22" x14ac:dyDescent="0.3"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3"/>
      <c r="N186" s="3"/>
      <c r="O186" s="3"/>
      <c r="P186" s="3"/>
      <c r="Q186" s="3"/>
      <c r="R186" s="3"/>
      <c r="S186" s="3"/>
      <c r="T186" s="3"/>
      <c r="U186" s="3"/>
      <c r="V186" s="3"/>
    </row>
    <row r="187" spans="2:22" x14ac:dyDescent="0.3"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3"/>
      <c r="N187" s="3"/>
      <c r="O187" s="3"/>
      <c r="P187" s="3"/>
      <c r="Q187" s="3"/>
      <c r="R187" s="3"/>
      <c r="S187" s="3"/>
      <c r="T187" s="3"/>
      <c r="U187" s="3"/>
      <c r="V187" s="3"/>
    </row>
    <row r="188" spans="2:22" x14ac:dyDescent="0.3"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3"/>
      <c r="N188" s="3"/>
      <c r="O188" s="3"/>
      <c r="P188" s="3"/>
      <c r="Q188" s="3"/>
      <c r="R188" s="3"/>
      <c r="S188" s="3"/>
      <c r="T188" s="3"/>
      <c r="U188" s="3"/>
      <c r="V188" s="3"/>
    </row>
    <row r="189" spans="2:22" x14ac:dyDescent="0.3"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3"/>
      <c r="N189" s="3"/>
      <c r="O189" s="3"/>
      <c r="P189" s="3"/>
      <c r="Q189" s="3"/>
      <c r="R189" s="3"/>
      <c r="S189" s="3"/>
      <c r="T189" s="3"/>
      <c r="U189" s="3"/>
      <c r="V189" s="3"/>
    </row>
    <row r="190" spans="2:22" x14ac:dyDescent="0.3"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3"/>
      <c r="N190" s="3"/>
      <c r="O190" s="3"/>
      <c r="P190" s="3"/>
      <c r="Q190" s="3"/>
      <c r="R190" s="3"/>
      <c r="S190" s="3"/>
      <c r="T190" s="3"/>
      <c r="U190" s="3"/>
      <c r="V190" s="3"/>
    </row>
    <row r="191" spans="2:22" x14ac:dyDescent="0.3"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3"/>
      <c r="N191" s="3"/>
      <c r="O191" s="3"/>
      <c r="P191" s="3"/>
      <c r="Q191" s="3"/>
      <c r="R191" s="3"/>
      <c r="S191" s="3"/>
      <c r="T191" s="3"/>
      <c r="U191" s="3"/>
      <c r="V191" s="3"/>
    </row>
    <row r="192" spans="2:22" x14ac:dyDescent="0.3"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3"/>
      <c r="N192" s="3"/>
      <c r="O192" s="3"/>
      <c r="P192" s="3"/>
      <c r="Q192" s="3"/>
      <c r="R192" s="3"/>
      <c r="S192" s="3"/>
      <c r="T192" s="3"/>
      <c r="U192" s="3"/>
      <c r="V192" s="3"/>
    </row>
    <row r="193" spans="2:22" x14ac:dyDescent="0.3"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3"/>
      <c r="N193" s="3"/>
      <c r="O193" s="3"/>
      <c r="P193" s="3"/>
      <c r="Q193" s="3"/>
      <c r="R193" s="3"/>
      <c r="S193" s="3"/>
      <c r="T193" s="3"/>
      <c r="U193" s="3"/>
      <c r="V193" s="3"/>
    </row>
    <row r="194" spans="2:22" x14ac:dyDescent="0.3"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3"/>
      <c r="N194" s="3"/>
      <c r="O194" s="3"/>
      <c r="P194" s="3"/>
      <c r="Q194" s="3"/>
      <c r="R194" s="3"/>
      <c r="S194" s="3"/>
      <c r="T194" s="3"/>
      <c r="U194" s="3"/>
      <c r="V194" s="3"/>
    </row>
    <row r="195" spans="2:22" x14ac:dyDescent="0.3"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3"/>
      <c r="N195" s="3"/>
      <c r="O195" s="3"/>
      <c r="P195" s="3"/>
      <c r="Q195" s="3"/>
      <c r="R195" s="3"/>
      <c r="S195" s="3"/>
      <c r="T195" s="3"/>
      <c r="U195" s="3"/>
      <c r="V195" s="3"/>
    </row>
    <row r="196" spans="2:22" x14ac:dyDescent="0.3"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2:22" x14ac:dyDescent="0.3"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3"/>
      <c r="N197" s="3"/>
      <c r="O197" s="3"/>
      <c r="P197" s="3"/>
      <c r="Q197" s="3"/>
      <c r="R197" s="3"/>
      <c r="S197" s="3"/>
      <c r="T197" s="3"/>
      <c r="U197" s="3"/>
      <c r="V197" s="3"/>
    </row>
    <row r="198" spans="2:22" x14ac:dyDescent="0.3"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3"/>
      <c r="N198" s="3"/>
      <c r="O198" s="3"/>
      <c r="P198" s="3"/>
      <c r="Q198" s="3"/>
      <c r="R198" s="3"/>
      <c r="S198" s="3"/>
      <c r="T198" s="3"/>
      <c r="U198" s="3"/>
      <c r="V198" s="3"/>
    </row>
    <row r="199" spans="2:22" x14ac:dyDescent="0.3"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3"/>
      <c r="N199" s="3"/>
      <c r="O199" s="3"/>
      <c r="P199" s="3"/>
      <c r="Q199" s="3"/>
      <c r="R199" s="3"/>
      <c r="S199" s="3"/>
      <c r="T199" s="3"/>
      <c r="U199" s="3"/>
      <c r="V199" s="3"/>
    </row>
    <row r="200" spans="2:22" x14ac:dyDescent="0.3"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3"/>
      <c r="N200" s="3"/>
      <c r="O200" s="3"/>
      <c r="P200" s="3"/>
      <c r="Q200" s="3"/>
      <c r="R200" s="3"/>
      <c r="S200" s="3"/>
      <c r="T200" s="3"/>
      <c r="U200" s="3"/>
      <c r="V200" s="3"/>
    </row>
    <row r="201" spans="2:22" x14ac:dyDescent="0.3"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3"/>
      <c r="N201" s="3"/>
      <c r="O201" s="3"/>
      <c r="P201" s="3"/>
      <c r="Q201" s="3"/>
      <c r="R201" s="3"/>
      <c r="S201" s="3"/>
      <c r="T201" s="3"/>
      <c r="U201" s="3"/>
      <c r="V201" s="3"/>
    </row>
    <row r="202" spans="2:22" x14ac:dyDescent="0.3"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3"/>
      <c r="N202" s="3"/>
      <c r="O202" s="3"/>
      <c r="P202" s="3"/>
      <c r="Q202" s="3"/>
      <c r="R202" s="3"/>
      <c r="S202" s="3"/>
      <c r="T202" s="3"/>
      <c r="U202" s="3"/>
      <c r="V202" s="3"/>
    </row>
    <row r="203" spans="2:22" x14ac:dyDescent="0.3"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3"/>
      <c r="N203" s="3"/>
      <c r="O203" s="3"/>
      <c r="P203" s="3"/>
      <c r="Q203" s="3"/>
      <c r="R203" s="3"/>
      <c r="S203" s="3"/>
      <c r="T203" s="3"/>
      <c r="U203" s="3"/>
      <c r="V203" s="3"/>
    </row>
    <row r="204" spans="2:22" x14ac:dyDescent="0.3"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3"/>
      <c r="N204" s="3"/>
      <c r="O204" s="3"/>
      <c r="P204" s="3"/>
      <c r="Q204" s="3"/>
      <c r="R204" s="3"/>
      <c r="S204" s="3"/>
      <c r="T204" s="3"/>
      <c r="U204" s="3"/>
      <c r="V204" s="3"/>
    </row>
    <row r="205" spans="2:22" x14ac:dyDescent="0.3"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3"/>
      <c r="N205" s="3"/>
      <c r="O205" s="3"/>
      <c r="P205" s="3"/>
      <c r="Q205" s="3"/>
      <c r="R205" s="3"/>
      <c r="S205" s="3"/>
      <c r="T205" s="3"/>
      <c r="U205" s="3"/>
      <c r="V205" s="3"/>
    </row>
    <row r="206" spans="2:22" x14ac:dyDescent="0.3"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3"/>
      <c r="N206" s="3"/>
      <c r="O206" s="3"/>
      <c r="P206" s="3"/>
      <c r="Q206" s="3"/>
      <c r="R206" s="3"/>
      <c r="S206" s="3"/>
      <c r="T206" s="3"/>
      <c r="U206" s="3"/>
      <c r="V206" s="3"/>
    </row>
    <row r="207" spans="2:22" x14ac:dyDescent="0.3"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3"/>
      <c r="N207" s="3"/>
      <c r="O207" s="3"/>
      <c r="P207" s="3"/>
      <c r="Q207" s="3"/>
      <c r="R207" s="3"/>
      <c r="S207" s="3"/>
      <c r="T207" s="3"/>
      <c r="U207" s="3"/>
      <c r="V207" s="3"/>
    </row>
    <row r="208" spans="2:22" x14ac:dyDescent="0.3"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3"/>
      <c r="N208" s="3"/>
      <c r="O208" s="3"/>
      <c r="P208" s="3"/>
      <c r="Q208" s="3"/>
      <c r="R208" s="3"/>
      <c r="S208" s="3"/>
      <c r="T208" s="3"/>
      <c r="U208" s="3"/>
      <c r="V208" s="3"/>
    </row>
    <row r="209" spans="2:22" x14ac:dyDescent="0.3"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3"/>
      <c r="N209" s="3"/>
      <c r="O209" s="3"/>
      <c r="P209" s="3"/>
      <c r="Q209" s="3"/>
      <c r="R209" s="3"/>
      <c r="S209" s="3"/>
      <c r="T209" s="3"/>
      <c r="U209" s="3"/>
      <c r="V209" s="3"/>
    </row>
    <row r="210" spans="2:22" x14ac:dyDescent="0.3"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3"/>
      <c r="N210" s="3"/>
      <c r="O210" s="3"/>
      <c r="P210" s="3"/>
      <c r="Q210" s="3"/>
      <c r="R210" s="3"/>
      <c r="S210" s="3"/>
      <c r="T210" s="3"/>
      <c r="U210" s="3"/>
      <c r="V210" s="3"/>
    </row>
    <row r="211" spans="2:22" x14ac:dyDescent="0.3"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3"/>
      <c r="N211" s="3"/>
      <c r="O211" s="3"/>
      <c r="P211" s="3"/>
      <c r="Q211" s="3"/>
      <c r="R211" s="3"/>
      <c r="S211" s="3"/>
      <c r="T211" s="3"/>
      <c r="U211" s="3"/>
      <c r="V211" s="3"/>
    </row>
    <row r="212" spans="2:22" x14ac:dyDescent="0.3"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3"/>
      <c r="N212" s="3"/>
      <c r="O212" s="3"/>
      <c r="P212" s="3"/>
      <c r="Q212" s="3"/>
      <c r="R212" s="3"/>
      <c r="S212" s="3"/>
      <c r="T212" s="3"/>
      <c r="U212" s="3"/>
      <c r="V212" s="3"/>
    </row>
    <row r="213" spans="2:22" x14ac:dyDescent="0.3"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3"/>
      <c r="N213" s="3"/>
      <c r="O213" s="3"/>
      <c r="P213" s="3"/>
      <c r="Q213" s="3"/>
      <c r="R213" s="3"/>
      <c r="S213" s="3"/>
      <c r="T213" s="3"/>
      <c r="U213" s="3"/>
      <c r="V213" s="3"/>
    </row>
    <row r="214" spans="2:22" x14ac:dyDescent="0.3"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3"/>
      <c r="N214" s="3"/>
      <c r="O214" s="3"/>
      <c r="P214" s="3"/>
      <c r="Q214" s="3"/>
      <c r="R214" s="3"/>
      <c r="S214" s="3"/>
      <c r="T214" s="3"/>
      <c r="U214" s="3"/>
      <c r="V214" s="3"/>
    </row>
  </sheetData>
  <autoFilter ref="A3:A153" xr:uid="{00000000-0001-0000-0500-000000000000}">
    <filterColumn colId="0">
      <filters>
        <filter val="1"/>
        <filter val="2"/>
        <filter val="3"/>
      </filters>
    </filterColumn>
  </autoFilter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7">
    <pageSetUpPr fitToPage="1"/>
  </sheetPr>
  <dimension ref="A1:Y133"/>
  <sheetViews>
    <sheetView zoomScale="86" zoomScaleNormal="115" workbookViewId="0">
      <pane xSplit="1" ySplit="3" topLeftCell="B109" activePane="bottomRight" state="frozen"/>
      <selection pane="topRight" activeCell="B1" sqref="B1"/>
      <selection pane="bottomLeft" activeCell="A4" sqref="A4"/>
      <selection pane="bottomRight" activeCell="J131" sqref="J131"/>
    </sheetView>
  </sheetViews>
  <sheetFormatPr defaultRowHeight="14.4" x14ac:dyDescent="0.3"/>
  <cols>
    <col min="1" max="1" width="17" style="48" bestFit="1" customWidth="1"/>
    <col min="2" max="2" width="4.88671875" style="48" customWidth="1"/>
    <col min="3" max="3" width="5.21875" style="48" bestFit="1" customWidth="1"/>
    <col min="4" max="4" width="4.88671875" style="48" customWidth="1"/>
    <col min="5" max="5" width="5.21875" style="48" bestFit="1" customWidth="1"/>
    <col min="6" max="6" width="4.88671875" style="48" customWidth="1"/>
    <col min="7" max="7" width="5.21875" style="48" bestFit="1" customWidth="1"/>
    <col min="8" max="8" width="4.21875" style="48" bestFit="1" customWidth="1"/>
    <col min="9" max="9" width="5.21875" style="48" bestFit="1" customWidth="1"/>
    <col min="10" max="10" width="4.21875" style="48" bestFit="1" customWidth="1"/>
    <col min="11" max="11" width="5.21875" style="48" bestFit="1" customWidth="1"/>
    <col min="12" max="12" width="4.88671875" style="48" customWidth="1"/>
    <col min="13" max="13" width="5.21875" style="48" bestFit="1" customWidth="1"/>
    <col min="14" max="20" width="4.88671875" style="48" customWidth="1"/>
    <col min="21" max="21" width="4.77734375" style="48" bestFit="1" customWidth="1"/>
    <col min="22" max="25" width="4.88671875" style="48" customWidth="1"/>
  </cols>
  <sheetData>
    <row r="1" spans="1:25" s="48" customFormat="1" ht="21" x14ac:dyDescent="0.4">
      <c r="A1" s="52" t="s">
        <v>4</v>
      </c>
      <c r="B1" s="92">
        <v>1</v>
      </c>
      <c r="C1" s="92"/>
      <c r="D1" s="92">
        <v>2</v>
      </c>
      <c r="E1" s="92"/>
      <c r="F1" s="92">
        <v>3</v>
      </c>
      <c r="G1" s="92"/>
      <c r="H1" s="92">
        <v>4</v>
      </c>
      <c r="I1" s="92"/>
      <c r="J1" s="92">
        <v>5</v>
      </c>
      <c r="K1" s="92"/>
      <c r="L1" s="92">
        <v>6</v>
      </c>
      <c r="M1" s="92"/>
      <c r="N1" s="92">
        <v>7</v>
      </c>
      <c r="O1" s="92"/>
      <c r="P1" s="51">
        <v>8</v>
      </c>
      <c r="Q1" s="51"/>
      <c r="R1" s="51">
        <v>9</v>
      </c>
      <c r="S1" s="51"/>
      <c r="T1" s="51">
        <v>10</v>
      </c>
      <c r="U1" s="51"/>
      <c r="V1" s="51">
        <v>11</v>
      </c>
      <c r="W1" s="51"/>
      <c r="X1" s="51">
        <v>12</v>
      </c>
      <c r="Y1" s="51"/>
    </row>
    <row r="2" spans="1:25" x14ac:dyDescent="0.3">
      <c r="A2" s="54"/>
      <c r="B2" s="54"/>
      <c r="C2" s="52">
        <f>SUM(C4:C130)</f>
        <v>1500</v>
      </c>
      <c r="D2" s="54"/>
      <c r="E2" s="52">
        <f>SUM(E4:E130)</f>
        <v>2940</v>
      </c>
      <c r="F2" s="54"/>
      <c r="G2" s="52">
        <f>SUM(G4:G130)</f>
        <v>2310</v>
      </c>
      <c r="H2" s="54"/>
      <c r="I2" s="52">
        <f>SUM(I4:I130)</f>
        <v>2340</v>
      </c>
      <c r="J2" s="54"/>
      <c r="K2" s="52">
        <f>SUM(K4:K130)</f>
        <v>1050</v>
      </c>
      <c r="L2" s="54"/>
      <c r="M2" s="52">
        <f>SUM(M4:M130)</f>
        <v>1200</v>
      </c>
      <c r="N2" s="54"/>
      <c r="O2" s="52">
        <f>SUM(O4:O130)</f>
        <v>1620</v>
      </c>
      <c r="P2" s="54"/>
      <c r="Q2" s="52">
        <f>SUM(Q4:Q130)</f>
        <v>1980</v>
      </c>
      <c r="R2" s="54"/>
      <c r="S2" s="52">
        <f>SUM(S4:S130)</f>
        <v>1590</v>
      </c>
      <c r="T2" s="54"/>
      <c r="U2" s="52">
        <f>SUM(U4:U130)</f>
        <v>990</v>
      </c>
      <c r="V2" s="54"/>
      <c r="W2" s="52">
        <f>SUM(W4:W130)</f>
        <v>2520</v>
      </c>
      <c r="X2" s="54"/>
      <c r="Y2" s="52">
        <f>SUM(Y4:Y130)</f>
        <v>1110</v>
      </c>
    </row>
    <row r="3" spans="1:25" s="1" customFormat="1" x14ac:dyDescent="0.3">
      <c r="A3" s="46" t="s">
        <v>2</v>
      </c>
      <c r="B3" s="46" t="s">
        <v>10</v>
      </c>
      <c r="C3" s="46" t="s">
        <v>9</v>
      </c>
      <c r="D3" s="46" t="s">
        <v>10</v>
      </c>
      <c r="E3" s="46" t="s">
        <v>9</v>
      </c>
      <c r="F3" s="46" t="s">
        <v>10</v>
      </c>
      <c r="G3" s="46" t="s">
        <v>9</v>
      </c>
      <c r="H3" s="46" t="s">
        <v>10</v>
      </c>
      <c r="I3" s="46" t="s">
        <v>9</v>
      </c>
      <c r="J3" s="46" t="s">
        <v>10</v>
      </c>
      <c r="K3" s="46" t="s">
        <v>9</v>
      </c>
      <c r="L3" s="46" t="s">
        <v>10</v>
      </c>
      <c r="M3" s="46" t="s">
        <v>9</v>
      </c>
      <c r="N3" s="46" t="s">
        <v>10</v>
      </c>
      <c r="O3" s="46" t="s">
        <v>9</v>
      </c>
      <c r="P3" s="46" t="s">
        <v>10</v>
      </c>
      <c r="Q3" s="46" t="s">
        <v>9</v>
      </c>
      <c r="R3" s="46" t="s">
        <v>10</v>
      </c>
      <c r="S3" s="46" t="s">
        <v>9</v>
      </c>
      <c r="T3" s="46" t="s">
        <v>10</v>
      </c>
      <c r="U3" s="46" t="s">
        <v>9</v>
      </c>
      <c r="V3" s="46" t="s">
        <v>10</v>
      </c>
      <c r="W3" s="46" t="s">
        <v>9</v>
      </c>
      <c r="X3" s="46" t="s">
        <v>10</v>
      </c>
      <c r="Y3" s="46" t="s">
        <v>9</v>
      </c>
    </row>
    <row r="4" spans="1:25" s="1" customFormat="1" x14ac:dyDescent="0.3">
      <c r="A4" s="46">
        <f>Goed!B3</f>
        <v>1</v>
      </c>
      <c r="B4" s="50">
        <f>Tabel14[[#This Row],[Kolom2]]</f>
        <v>60</v>
      </c>
      <c r="C4" s="50">
        <f>IF(Tabel186[[#This Row],[Kolom2]]=Goed!C3,IF(Goed!$D3=1,-30,0),IF(Tabel186[[#This Row],[Kolom2]]=0,30,60))</f>
        <v>-30</v>
      </c>
      <c r="D4" s="50">
        <f>Tabel14[[#This Row],[Kolom3]]</f>
        <v>0</v>
      </c>
      <c r="E4" s="50">
        <f>IF(Tabel186[[#This Row],[Kolom3]]=Goed!$C3,IF(Goed!$D3=1,-30,0),IF(Tabel186[[#This Row],[Kolom3]]=0,30,60))</f>
        <v>30</v>
      </c>
      <c r="F4" s="50">
        <f>Tabel14[[#This Row],[Kolom4]]</f>
        <v>60</v>
      </c>
      <c r="G4" s="50">
        <f>IF(Tabel186[[#This Row],[Kolom4]]=Goed!$C3,IF(Goed!$D3=1,-30,0),IF(Tabel186[[#This Row],[Kolom4]]=0,30,60))</f>
        <v>-30</v>
      </c>
      <c r="H4" s="50">
        <f>Tabel14[[#This Row],[Kolom5]]</f>
        <v>60</v>
      </c>
      <c r="I4" s="50">
        <f>IF(Tabel186[[#This Row],[Kolom5]]=Goed!$C3,IF(Goed!$D3=1,-30,0),IF(Tabel186[[#This Row],[Kolom5]]=0,30,60))</f>
        <v>-30</v>
      </c>
      <c r="J4" s="50">
        <f>Tabel14[[#This Row],[Kolom6]]</f>
        <v>60</v>
      </c>
      <c r="K4" s="50">
        <f>IF(Tabel186[[#This Row],[Kolom6]]=Goed!$C3,IF(Goed!$D3=1,-30,0),IF(Tabel186[[#This Row],[Kolom6]]=0,30,60))</f>
        <v>-30</v>
      </c>
      <c r="L4" s="50">
        <f>Tabel14[[#This Row],[Kolom7]]</f>
        <v>60</v>
      </c>
      <c r="M4" s="50">
        <f>IF(Tabel186[[#This Row],[Kolom7]]=Goed!$C3,IF(Goed!$D3=1,-30,0),IF(Tabel186[[#This Row],[Kolom7]]=0,30,60))</f>
        <v>-30</v>
      </c>
      <c r="N4" s="50">
        <f>Tabel14[[#This Row],[Kolom8]]</f>
        <v>60</v>
      </c>
      <c r="O4" s="50">
        <f>IF(Tabel186[[#This Row],[Kolom8]]=Goed!$C3,IF(Goed!$D3=1,-30,0),IF(Tabel186[[#This Row],[Kolom8]]=0,30,60))</f>
        <v>-30</v>
      </c>
      <c r="P4" s="50">
        <f>Tabel14[[#This Row],[Kolom9]]</f>
        <v>60</v>
      </c>
      <c r="Q4" s="50">
        <f>IF(Tabel186[[#This Row],[Kolom9]]=Goed!$C3,IF(Goed!$D3=1,-30,0),IF(Tabel186[[#This Row],[Kolom9]]=0,30,60))</f>
        <v>-30</v>
      </c>
      <c r="R4" s="50">
        <f>Tabel14[[#This Row],[Kolom10]]</f>
        <v>60</v>
      </c>
      <c r="S4" s="50">
        <f>IF(Tabel186[[#This Row],[Kolom10]]=Goed!$C3,IF(Goed!$D3=1,-30,0),IF(Tabel186[[#This Row],[Kolom10]]=0,30,60))</f>
        <v>-30</v>
      </c>
      <c r="T4" s="50">
        <f>Tabel14[[#This Row],[Kolom11]]</f>
        <v>60</v>
      </c>
      <c r="U4" s="50">
        <f>IF(Tabel186[[#This Row],[Kolom11]]=Goed!$C3,IF(Goed!$D3=1,-30,0),IF(Tabel186[[#This Row],[Kolom11]]=0,30,60))</f>
        <v>-30</v>
      </c>
      <c r="V4" s="50">
        <f>Tabel14[[#This Row],[Kolom12]]</f>
        <v>60</v>
      </c>
      <c r="W4" s="50">
        <f>IF(Tabel186[[#This Row],[Kolom12]]=Goed!$C3,IF(Goed!$D3=1,-30,0),IF(Tabel186[[#This Row],[Kolom12]]=0,30,60))</f>
        <v>-30</v>
      </c>
      <c r="X4" s="50">
        <f>Tabel14[[#This Row],[Kolom13]]</f>
        <v>60</v>
      </c>
      <c r="Y4" s="50">
        <f>IF(Tabel186[[#This Row],[Kolom13]]=Goed!$C3,IF(Goed!$D3=1,-30,0),IF(Tabel186[[#This Row],[Kolom13]]=0,30,60))</f>
        <v>-30</v>
      </c>
    </row>
    <row r="5" spans="1:25" s="1" customFormat="1" x14ac:dyDescent="0.3">
      <c r="A5" s="46">
        <f>Goed!B4</f>
        <v>2</v>
      </c>
      <c r="B5" s="50">
        <f>Tabel14[[#This Row],[Kolom2]]</f>
        <v>14</v>
      </c>
      <c r="C5" s="50">
        <f>IF(Tabel186[[#This Row],[Kolom2]]=Goed!C4,IF(Goed!$D4=1,-30,0),IF(Tabel186[[#This Row],[Kolom2]]=0,30,60))</f>
        <v>0</v>
      </c>
      <c r="D5" s="50">
        <f>Tabel14[[#This Row],[Kolom3]]</f>
        <v>0</v>
      </c>
      <c r="E5" s="50">
        <f>IF(Tabel186[[#This Row],[Kolom3]]=Goed!$C4,IF(Goed!$D4=1,-30,0),IF(Tabel186[[#This Row],[Kolom3]]=0,30,60))</f>
        <v>30</v>
      </c>
      <c r="F5" s="50">
        <f>Tabel14[[#This Row],[Kolom4]]</f>
        <v>14</v>
      </c>
      <c r="G5" s="50">
        <f>IF(Tabel186[[#This Row],[Kolom4]]=Goed!$C4,IF(Goed!$D4=1,-30,0),IF(Tabel186[[#This Row],[Kolom4]]=0,30,60))</f>
        <v>0</v>
      </c>
      <c r="H5" s="50">
        <f>Tabel14[[#This Row],[Kolom5]]</f>
        <v>14</v>
      </c>
      <c r="I5" s="50">
        <f>IF(Tabel186[[#This Row],[Kolom5]]=Goed!$C4,IF(Goed!$D4=1,-30,0),IF(Tabel186[[#This Row],[Kolom5]]=0,30,60))</f>
        <v>0</v>
      </c>
      <c r="J5" s="50">
        <f>Tabel14[[#This Row],[Kolom6]]</f>
        <v>14</v>
      </c>
      <c r="K5" s="50">
        <f>IF(Tabel186[[#This Row],[Kolom6]]=Goed!$C4,IF(Goed!$D4=1,-30,0),IF(Tabel186[[#This Row],[Kolom6]]=0,30,60))</f>
        <v>0</v>
      </c>
      <c r="L5" s="50">
        <f>Tabel14[[#This Row],[Kolom7]]</f>
        <v>14</v>
      </c>
      <c r="M5" s="50">
        <f>IF(Tabel186[[#This Row],[Kolom7]]=Goed!$C4,IF(Goed!$D4=1,-30,0),IF(Tabel186[[#This Row],[Kolom7]]=0,30,60))</f>
        <v>0</v>
      </c>
      <c r="N5" s="50">
        <f>Tabel14[[#This Row],[Kolom8]]</f>
        <v>14</v>
      </c>
      <c r="O5" s="50">
        <f>IF(Tabel186[[#This Row],[Kolom8]]=Goed!$C4,IF(Goed!$D4=1,-30,0),IF(Tabel186[[#This Row],[Kolom8]]=0,30,60))</f>
        <v>0</v>
      </c>
      <c r="P5" s="50">
        <f>Tabel14[[#This Row],[Kolom9]]</f>
        <v>14</v>
      </c>
      <c r="Q5" s="50">
        <f>IF(Tabel186[[#This Row],[Kolom9]]=Goed!$C4,IF(Goed!$D4=1,-30,0),IF(Tabel186[[#This Row],[Kolom9]]=0,30,60))</f>
        <v>0</v>
      </c>
      <c r="R5" s="50">
        <f>Tabel14[[#This Row],[Kolom10]]</f>
        <v>13</v>
      </c>
      <c r="S5" s="50">
        <f>IF(Tabel186[[#This Row],[Kolom10]]=Goed!$C4,IF(Goed!$D4=1,-30,0),IF(Tabel186[[#This Row],[Kolom10]]=0,30,60))</f>
        <v>60</v>
      </c>
      <c r="T5" s="50">
        <f>Tabel14[[#This Row],[Kolom11]]</f>
        <v>14</v>
      </c>
      <c r="U5" s="50">
        <f>IF(Tabel186[[#This Row],[Kolom11]]=Goed!$C4,IF(Goed!$D4=1,-30,0),IF(Tabel186[[#This Row],[Kolom11]]=0,30,60))</f>
        <v>0</v>
      </c>
      <c r="V5" s="50">
        <f>Tabel14[[#This Row],[Kolom12]]</f>
        <v>14</v>
      </c>
      <c r="W5" s="50">
        <f>IF(Tabel186[[#This Row],[Kolom12]]=Goed!$C4,IF(Goed!$D4=1,-30,0),IF(Tabel186[[#This Row],[Kolom12]]=0,30,60))</f>
        <v>0</v>
      </c>
      <c r="X5" s="50">
        <f>Tabel14[[#This Row],[Kolom13]]</f>
        <v>14</v>
      </c>
      <c r="Y5" s="50">
        <f>IF(Tabel186[[#This Row],[Kolom13]]=Goed!$C4,IF(Goed!$D4=1,-30,0),IF(Tabel186[[#This Row],[Kolom13]]=0,30,60))</f>
        <v>0</v>
      </c>
    </row>
    <row r="6" spans="1:25" s="1" customFormat="1" x14ac:dyDescent="0.3">
      <c r="A6" s="46">
        <f>Goed!B5</f>
        <v>3</v>
      </c>
      <c r="B6" s="50">
        <f>Tabel14[[#This Row],[Kolom2]]</f>
        <v>19</v>
      </c>
      <c r="C6" s="50">
        <f>IF(Tabel186[[#This Row],[Kolom2]]=Goed!C5,IF(Goed!$D5=1,-30,0),IF(Tabel186[[#This Row],[Kolom2]]=0,30,60))</f>
        <v>-30</v>
      </c>
      <c r="D6" s="50">
        <f>Tabel14[[#This Row],[Kolom3]]</f>
        <v>0</v>
      </c>
      <c r="E6" s="50">
        <f>IF(Tabel186[[#This Row],[Kolom3]]=Goed!$C5,IF(Goed!$D5=1,-30,0),IF(Tabel186[[#This Row],[Kolom3]]=0,30,60))</f>
        <v>30</v>
      </c>
      <c r="F6" s="50">
        <f>Tabel14[[#This Row],[Kolom4]]</f>
        <v>19</v>
      </c>
      <c r="G6" s="50">
        <f>IF(Tabel186[[#This Row],[Kolom4]]=Goed!$C5,IF(Goed!$D5=1,-30,0),IF(Tabel186[[#This Row],[Kolom4]]=0,30,60))</f>
        <v>-30</v>
      </c>
      <c r="H6" s="50">
        <f>Tabel14[[#This Row],[Kolom5]]</f>
        <v>19</v>
      </c>
      <c r="I6" s="50">
        <f>IF(Tabel186[[#This Row],[Kolom5]]=Goed!$C5,IF(Goed!$D5=1,-30,0),IF(Tabel186[[#This Row],[Kolom5]]=0,30,60))</f>
        <v>-30</v>
      </c>
      <c r="J6" s="50">
        <f>Tabel14[[#This Row],[Kolom6]]</f>
        <v>19</v>
      </c>
      <c r="K6" s="50">
        <f>IF(Tabel186[[#This Row],[Kolom6]]=Goed!$C5,IF(Goed!$D5=1,-30,0),IF(Tabel186[[#This Row],[Kolom6]]=0,30,60))</f>
        <v>-30</v>
      </c>
      <c r="L6" s="50">
        <f>Tabel14[[#This Row],[Kolom7]]</f>
        <v>19</v>
      </c>
      <c r="M6" s="50">
        <f>IF(Tabel186[[#This Row],[Kolom7]]=Goed!$C5,IF(Goed!$D5=1,-30,0),IF(Tabel186[[#This Row],[Kolom7]]=0,30,60))</f>
        <v>-30</v>
      </c>
      <c r="N6" s="50">
        <f>Tabel14[[#This Row],[Kolom8]]</f>
        <v>19</v>
      </c>
      <c r="O6" s="50">
        <f>IF(Tabel186[[#This Row],[Kolom8]]=Goed!$C5,IF(Goed!$D5=1,-30,0),IF(Tabel186[[#This Row],[Kolom8]]=0,30,60))</f>
        <v>-30</v>
      </c>
      <c r="P6" s="50">
        <f>Tabel14[[#This Row],[Kolom9]]</f>
        <v>19</v>
      </c>
      <c r="Q6" s="50">
        <f>IF(Tabel186[[#This Row],[Kolom9]]=Goed!$C5,IF(Goed!$D5=1,-30,0),IF(Tabel186[[#This Row],[Kolom9]]=0,30,60))</f>
        <v>-30</v>
      </c>
      <c r="R6" s="50">
        <f>Tabel14[[#This Row],[Kolom10]]</f>
        <v>19</v>
      </c>
      <c r="S6" s="50">
        <f>IF(Tabel186[[#This Row],[Kolom10]]=Goed!$C5,IF(Goed!$D5=1,-30,0),IF(Tabel186[[#This Row],[Kolom10]]=0,30,60))</f>
        <v>-30</v>
      </c>
      <c r="T6" s="50">
        <f>Tabel14[[#This Row],[Kolom11]]</f>
        <v>19</v>
      </c>
      <c r="U6" s="50">
        <f>IF(Tabel186[[#This Row],[Kolom11]]=Goed!$C5,IF(Goed!$D5=1,-30,0),IF(Tabel186[[#This Row],[Kolom11]]=0,30,60))</f>
        <v>-30</v>
      </c>
      <c r="V6" s="50">
        <f>Tabel14[[#This Row],[Kolom12]]</f>
        <v>19</v>
      </c>
      <c r="W6" s="50">
        <f>IF(Tabel186[[#This Row],[Kolom12]]=Goed!$C5,IF(Goed!$D5=1,-30,0),IF(Tabel186[[#This Row],[Kolom12]]=0,30,60))</f>
        <v>-30</v>
      </c>
      <c r="X6" s="50">
        <f>Tabel14[[#This Row],[Kolom13]]</f>
        <v>19</v>
      </c>
      <c r="Y6" s="50">
        <f>IF(Tabel186[[#This Row],[Kolom13]]=Goed!$C5,IF(Goed!$D5=1,-30,0),IF(Tabel186[[#This Row],[Kolom13]]=0,30,60))</f>
        <v>-30</v>
      </c>
    </row>
    <row r="7" spans="1:25" s="1" customFormat="1" x14ac:dyDescent="0.3">
      <c r="A7" s="46">
        <f>Goed!B6</f>
        <v>4</v>
      </c>
      <c r="B7" s="50">
        <f>Tabel14[[#This Row],[Kolom2]]</f>
        <v>99</v>
      </c>
      <c r="C7" s="50">
        <f>IF(Tabel186[[#This Row],[Kolom2]]=Goed!C6,IF(Goed!$D6=1,-30,0),IF(Tabel186[[#This Row],[Kolom2]]=0,30,60))</f>
        <v>0</v>
      </c>
      <c r="D7" s="50">
        <f>Tabel14[[#This Row],[Kolom3]]</f>
        <v>0</v>
      </c>
      <c r="E7" s="50">
        <f>IF(Tabel186[[#This Row],[Kolom3]]=Goed!$C6,IF(Goed!$D6=1,-30,0),IF(Tabel186[[#This Row],[Kolom3]]=0,30,60))</f>
        <v>30</v>
      </c>
      <c r="F7" s="50">
        <f>Tabel14[[#This Row],[Kolom4]]</f>
        <v>99</v>
      </c>
      <c r="G7" s="50">
        <f>IF(Tabel186[[#This Row],[Kolom4]]=Goed!$C6,IF(Goed!$D6=1,-30,0),IF(Tabel186[[#This Row],[Kolom4]]=0,30,60))</f>
        <v>0</v>
      </c>
      <c r="H7" s="50">
        <f>Tabel14[[#This Row],[Kolom5]]</f>
        <v>99</v>
      </c>
      <c r="I7" s="50">
        <f>IF(Tabel186[[#This Row],[Kolom5]]=Goed!$C6,IF(Goed!$D6=1,-30,0),IF(Tabel186[[#This Row],[Kolom5]]=0,30,60))</f>
        <v>0</v>
      </c>
      <c r="J7" s="50">
        <f>Tabel14[[#This Row],[Kolom6]]</f>
        <v>99</v>
      </c>
      <c r="K7" s="50">
        <f>IF(Tabel186[[#This Row],[Kolom6]]=Goed!$C6,IF(Goed!$D6=1,-30,0),IF(Tabel186[[#This Row],[Kolom6]]=0,30,60))</f>
        <v>0</v>
      </c>
      <c r="L7" s="50">
        <f>Tabel14[[#This Row],[Kolom7]]</f>
        <v>99</v>
      </c>
      <c r="M7" s="50">
        <f>IF(Tabel186[[#This Row],[Kolom7]]=Goed!$C6,IF(Goed!$D6=1,-30,0),IF(Tabel186[[#This Row],[Kolom7]]=0,30,60))</f>
        <v>0</v>
      </c>
      <c r="N7" s="50">
        <f>Tabel14[[#This Row],[Kolom8]]</f>
        <v>99</v>
      </c>
      <c r="O7" s="50">
        <f>IF(Tabel186[[#This Row],[Kolom8]]=Goed!$C6,IF(Goed!$D6=1,-30,0),IF(Tabel186[[#This Row],[Kolom8]]=0,30,60))</f>
        <v>0</v>
      </c>
      <c r="P7" s="50">
        <f>Tabel14[[#This Row],[Kolom9]]</f>
        <v>99</v>
      </c>
      <c r="Q7" s="50">
        <f>IF(Tabel186[[#This Row],[Kolom9]]=Goed!$C6,IF(Goed!$D6=1,-30,0),IF(Tabel186[[#This Row],[Kolom9]]=0,30,60))</f>
        <v>0</v>
      </c>
      <c r="R7" s="50">
        <f>Tabel14[[#This Row],[Kolom10]]</f>
        <v>99</v>
      </c>
      <c r="S7" s="50">
        <f>IF(Tabel186[[#This Row],[Kolom10]]=Goed!$C6,IF(Goed!$D6=1,-30,0),IF(Tabel186[[#This Row],[Kolom10]]=0,30,60))</f>
        <v>0</v>
      </c>
      <c r="T7" s="50">
        <f>Tabel14[[#This Row],[Kolom11]]</f>
        <v>99</v>
      </c>
      <c r="U7" s="50">
        <f>IF(Tabel186[[#This Row],[Kolom11]]=Goed!$C6,IF(Goed!$D6=1,-30,0),IF(Tabel186[[#This Row],[Kolom11]]=0,30,60))</f>
        <v>0</v>
      </c>
      <c r="V7" s="50">
        <f>Tabel14[[#This Row],[Kolom12]]</f>
        <v>0</v>
      </c>
      <c r="W7" s="50">
        <f>IF(Tabel186[[#This Row],[Kolom12]]=Goed!$C6,IF(Goed!$D6=1,-30,0),IF(Tabel186[[#This Row],[Kolom12]]=0,30,60))</f>
        <v>30</v>
      </c>
      <c r="X7" s="50">
        <f>Tabel14[[#This Row],[Kolom13]]</f>
        <v>99</v>
      </c>
      <c r="Y7" s="50">
        <f>IF(Tabel186[[#This Row],[Kolom13]]=Goed!$C6,IF(Goed!$D6=1,-30,0),IF(Tabel186[[#This Row],[Kolom13]]=0,30,60))</f>
        <v>0</v>
      </c>
    </row>
    <row r="8" spans="1:25" s="1" customFormat="1" x14ac:dyDescent="0.3">
      <c r="A8" s="46">
        <f>Goed!B7</f>
        <v>5</v>
      </c>
      <c r="B8" s="50">
        <f>Tabel14[[#This Row],[Kolom2]]</f>
        <v>66</v>
      </c>
      <c r="C8" s="50">
        <f>IF(Tabel186[[#This Row],[Kolom2]]=Goed!C7,IF(Goed!$D7=1,-30,0),IF(Tabel186[[#This Row],[Kolom2]]=0,30,60))</f>
        <v>0</v>
      </c>
      <c r="D8" s="50">
        <f>Tabel14[[#This Row],[Kolom3]]</f>
        <v>0</v>
      </c>
      <c r="E8" s="50">
        <f>IF(Tabel186[[#This Row],[Kolom3]]=Goed!$C7,IF(Goed!$D7=1,-30,0),IF(Tabel186[[#This Row],[Kolom3]]=0,30,60))</f>
        <v>30</v>
      </c>
      <c r="F8" s="50">
        <f>Tabel14[[#This Row],[Kolom4]]</f>
        <v>66</v>
      </c>
      <c r="G8" s="50">
        <f>IF(Tabel186[[#This Row],[Kolom4]]=Goed!$C7,IF(Goed!$D7=1,-30,0),IF(Tabel186[[#This Row],[Kolom4]]=0,30,60))</f>
        <v>0</v>
      </c>
      <c r="H8" s="50">
        <f>Tabel14[[#This Row],[Kolom5]]</f>
        <v>66</v>
      </c>
      <c r="I8" s="50">
        <f>IF(Tabel186[[#This Row],[Kolom5]]=Goed!$C7,IF(Goed!$D7=1,-30,0),IF(Tabel186[[#This Row],[Kolom5]]=0,30,60))</f>
        <v>0</v>
      </c>
      <c r="J8" s="50">
        <f>Tabel14[[#This Row],[Kolom6]]</f>
        <v>66</v>
      </c>
      <c r="K8" s="50">
        <f>IF(Tabel186[[#This Row],[Kolom6]]=Goed!$C7,IF(Goed!$D7=1,-30,0),IF(Tabel186[[#This Row],[Kolom6]]=0,30,60))</f>
        <v>0</v>
      </c>
      <c r="L8" s="50">
        <f>Tabel14[[#This Row],[Kolom7]]</f>
        <v>66</v>
      </c>
      <c r="M8" s="50">
        <f>IF(Tabel186[[#This Row],[Kolom7]]=Goed!$C7,IF(Goed!$D7=1,-30,0),IF(Tabel186[[#This Row],[Kolom7]]=0,30,60))</f>
        <v>0</v>
      </c>
      <c r="N8" s="50">
        <f>Tabel14[[#This Row],[Kolom8]]</f>
        <v>93</v>
      </c>
      <c r="O8" s="50">
        <f>IF(Tabel186[[#This Row],[Kolom8]]=Goed!$C7,IF(Goed!$D7=1,-30,0),IF(Tabel186[[#This Row],[Kolom8]]=0,30,60))</f>
        <v>60</v>
      </c>
      <c r="P8" s="50">
        <f>Tabel14[[#This Row],[Kolom9]]</f>
        <v>66</v>
      </c>
      <c r="Q8" s="50">
        <f>IF(Tabel186[[#This Row],[Kolom9]]=Goed!$C7,IF(Goed!$D7=1,-30,0),IF(Tabel186[[#This Row],[Kolom9]]=0,30,60))</f>
        <v>0</v>
      </c>
      <c r="R8" s="50">
        <f>Tabel14[[#This Row],[Kolom10]]</f>
        <v>66</v>
      </c>
      <c r="S8" s="50">
        <f>IF(Tabel186[[#This Row],[Kolom10]]=Goed!$C7,IF(Goed!$D7=1,-30,0),IF(Tabel186[[#This Row],[Kolom10]]=0,30,60))</f>
        <v>0</v>
      </c>
      <c r="T8" s="50">
        <f>Tabel14[[#This Row],[Kolom11]]</f>
        <v>66</v>
      </c>
      <c r="U8" s="50">
        <f>IF(Tabel186[[#This Row],[Kolom11]]=Goed!$C7,IF(Goed!$D7=1,-30,0),IF(Tabel186[[#This Row],[Kolom11]]=0,30,60))</f>
        <v>0</v>
      </c>
      <c r="V8" s="50">
        <f>Tabel14[[#This Row],[Kolom12]]</f>
        <v>66</v>
      </c>
      <c r="W8" s="50">
        <f>IF(Tabel186[[#This Row],[Kolom12]]=Goed!$C7,IF(Goed!$D7=1,-30,0),IF(Tabel186[[#This Row],[Kolom12]]=0,30,60))</f>
        <v>0</v>
      </c>
      <c r="X8" s="50">
        <f>Tabel14[[#This Row],[Kolom13]]</f>
        <v>66</v>
      </c>
      <c r="Y8" s="50">
        <f>IF(Tabel186[[#This Row],[Kolom13]]=Goed!$C7,IF(Goed!$D7=1,-30,0),IF(Tabel186[[#This Row],[Kolom13]]=0,30,60))</f>
        <v>0</v>
      </c>
    </row>
    <row r="9" spans="1:25" s="1" customFormat="1" x14ac:dyDescent="0.3">
      <c r="A9" s="46">
        <f>Goed!B8</f>
        <v>6</v>
      </c>
      <c r="B9" s="50">
        <f>Tabel14[[#This Row],[Kolom2]]</f>
        <v>94</v>
      </c>
      <c r="C9" s="50">
        <f>IF(Tabel186[[#This Row],[Kolom2]]=Goed!C8,IF(Goed!$D8=1,-30,0),IF(Tabel186[[#This Row],[Kolom2]]=0,30,60))</f>
        <v>-30</v>
      </c>
      <c r="D9" s="50">
        <f>Tabel14[[#This Row],[Kolom3]]</f>
        <v>0</v>
      </c>
      <c r="E9" s="50">
        <f>IF(Tabel186[[#This Row],[Kolom3]]=Goed!$C8,IF(Goed!$D8=1,-30,0),IF(Tabel186[[#This Row],[Kolom3]]=0,30,60))</f>
        <v>30</v>
      </c>
      <c r="F9" s="50">
        <f>Tabel14[[#This Row],[Kolom4]]</f>
        <v>0</v>
      </c>
      <c r="G9" s="50">
        <f>IF(Tabel186[[#This Row],[Kolom4]]=Goed!$C8,IF(Goed!$D8=1,-30,0),IF(Tabel186[[#This Row],[Kolom4]]=0,30,60))</f>
        <v>30</v>
      </c>
      <c r="H9" s="50">
        <f>Tabel14[[#This Row],[Kolom5]]</f>
        <v>94</v>
      </c>
      <c r="I9" s="50">
        <f>IF(Tabel186[[#This Row],[Kolom5]]=Goed!$C8,IF(Goed!$D8=1,-30,0),IF(Tabel186[[#This Row],[Kolom5]]=0,30,60))</f>
        <v>-30</v>
      </c>
      <c r="J9" s="50">
        <f>Tabel14[[#This Row],[Kolom6]]</f>
        <v>94</v>
      </c>
      <c r="K9" s="50">
        <f>IF(Tabel186[[#This Row],[Kolom6]]=Goed!$C8,IF(Goed!$D8=1,-30,0),IF(Tabel186[[#This Row],[Kolom6]]=0,30,60))</f>
        <v>-30</v>
      </c>
      <c r="L9" s="50">
        <f>Tabel14[[#This Row],[Kolom7]]</f>
        <v>94</v>
      </c>
      <c r="M9" s="50">
        <f>IF(Tabel186[[#This Row],[Kolom7]]=Goed!$C8,IF(Goed!$D8=1,-30,0),IF(Tabel186[[#This Row],[Kolom7]]=0,30,60))</f>
        <v>-30</v>
      </c>
      <c r="N9" s="50">
        <f>Tabel14[[#This Row],[Kolom8]]</f>
        <v>4</v>
      </c>
      <c r="O9" s="50">
        <f>IF(Tabel186[[#This Row],[Kolom8]]=Goed!$C8,IF(Goed!$D8=1,-30,0),IF(Tabel186[[#This Row],[Kolom8]]=0,30,60))</f>
        <v>60</v>
      </c>
      <c r="P9" s="50">
        <f>Tabel14[[#This Row],[Kolom9]]</f>
        <v>94</v>
      </c>
      <c r="Q9" s="50">
        <f>IF(Tabel186[[#This Row],[Kolom9]]=Goed!$C8,IF(Goed!$D8=1,-30,0),IF(Tabel186[[#This Row],[Kolom9]]=0,30,60))</f>
        <v>-30</v>
      </c>
      <c r="R9" s="50">
        <f>Tabel14[[#This Row],[Kolom10]]</f>
        <v>0</v>
      </c>
      <c r="S9" s="50">
        <f>IF(Tabel186[[#This Row],[Kolom10]]=Goed!$C8,IF(Goed!$D8=1,-30,0),IF(Tabel186[[#This Row],[Kolom10]]=0,30,60))</f>
        <v>30</v>
      </c>
      <c r="T9" s="50">
        <f>Tabel14[[#This Row],[Kolom11]]</f>
        <v>94</v>
      </c>
      <c r="U9" s="50">
        <f>IF(Tabel186[[#This Row],[Kolom11]]=Goed!$C8,IF(Goed!$D8=1,-30,0),IF(Tabel186[[#This Row],[Kolom11]]=0,30,60))</f>
        <v>-30</v>
      </c>
      <c r="V9" s="50">
        <f>Tabel14[[#This Row],[Kolom12]]</f>
        <v>0</v>
      </c>
      <c r="W9" s="50">
        <f>IF(Tabel186[[#This Row],[Kolom12]]=Goed!$C8,IF(Goed!$D8=1,-30,0),IF(Tabel186[[#This Row],[Kolom12]]=0,30,60))</f>
        <v>30</v>
      </c>
      <c r="X9" s="50">
        <f>Tabel14[[#This Row],[Kolom13]]</f>
        <v>94</v>
      </c>
      <c r="Y9" s="50">
        <f>IF(Tabel186[[#This Row],[Kolom13]]=Goed!$C8,IF(Goed!$D8=1,-30,0),IF(Tabel186[[#This Row],[Kolom13]]=0,30,60))</f>
        <v>-30</v>
      </c>
    </row>
    <row r="10" spans="1:25" s="1" customFormat="1" x14ac:dyDescent="0.3">
      <c r="A10" s="46">
        <f>Goed!B9</f>
        <v>7</v>
      </c>
      <c r="B10" s="50">
        <f>Tabel14[[#This Row],[Kolom2]]</f>
        <v>27</v>
      </c>
      <c r="C10" s="50">
        <f>IF(Tabel186[[#This Row],[Kolom2]]=Goed!C9,IF(Goed!$D9=1,-30,0),IF(Tabel186[[#This Row],[Kolom2]]=0,30,60))</f>
        <v>0</v>
      </c>
      <c r="D10" s="50">
        <f>Tabel14[[#This Row],[Kolom3]]</f>
        <v>27</v>
      </c>
      <c r="E10" s="50">
        <f>IF(Tabel186[[#This Row],[Kolom3]]=Goed!$C9,IF(Goed!$D9=1,-30,0),IF(Tabel186[[#This Row],[Kolom3]]=0,30,60))</f>
        <v>0</v>
      </c>
      <c r="F10" s="50">
        <f>Tabel14[[#This Row],[Kolom4]]</f>
        <v>27</v>
      </c>
      <c r="G10" s="50">
        <f>IF(Tabel186[[#This Row],[Kolom4]]=Goed!$C9,IF(Goed!$D9=1,-30,0),IF(Tabel186[[#This Row],[Kolom4]]=0,30,60))</f>
        <v>0</v>
      </c>
      <c r="H10" s="50">
        <f>Tabel14[[#This Row],[Kolom5]]</f>
        <v>27</v>
      </c>
      <c r="I10" s="50">
        <f>IF(Tabel186[[#This Row],[Kolom5]]=Goed!$C9,IF(Goed!$D9=1,-30,0),IF(Tabel186[[#This Row],[Kolom5]]=0,30,60))</f>
        <v>0</v>
      </c>
      <c r="J10" s="50">
        <f>Tabel14[[#This Row],[Kolom6]]</f>
        <v>27</v>
      </c>
      <c r="K10" s="50">
        <f>IF(Tabel186[[#This Row],[Kolom6]]=Goed!$C9,IF(Goed!$D9=1,-30,0),IF(Tabel186[[#This Row],[Kolom6]]=0,30,60))</f>
        <v>0</v>
      </c>
      <c r="L10" s="50">
        <f>Tabel14[[#This Row],[Kolom7]]</f>
        <v>27</v>
      </c>
      <c r="M10" s="50">
        <f>IF(Tabel186[[#This Row],[Kolom7]]=Goed!$C9,IF(Goed!$D9=1,-30,0),IF(Tabel186[[#This Row],[Kolom7]]=0,30,60))</f>
        <v>0</v>
      </c>
      <c r="N10" s="50">
        <f>Tabel14[[#This Row],[Kolom8]]</f>
        <v>27</v>
      </c>
      <c r="O10" s="50">
        <f>IF(Tabel186[[#This Row],[Kolom8]]=Goed!$C9,IF(Goed!$D9=1,-30,0),IF(Tabel186[[#This Row],[Kolom8]]=0,30,60))</f>
        <v>0</v>
      </c>
      <c r="P10" s="50">
        <f>Tabel14[[#This Row],[Kolom9]]</f>
        <v>0</v>
      </c>
      <c r="Q10" s="50">
        <f>IF(Tabel186[[#This Row],[Kolom9]]=Goed!$C9,IF(Goed!$D9=1,-30,0),IF(Tabel186[[#This Row],[Kolom9]]=0,30,60))</f>
        <v>30</v>
      </c>
      <c r="R10" s="50">
        <f>Tabel14[[#This Row],[Kolom10]]</f>
        <v>27</v>
      </c>
      <c r="S10" s="50">
        <f>IF(Tabel186[[#This Row],[Kolom10]]=Goed!$C9,IF(Goed!$D9=1,-30,0),IF(Tabel186[[#This Row],[Kolom10]]=0,30,60))</f>
        <v>0</v>
      </c>
      <c r="T10" s="50">
        <f>Tabel14[[#This Row],[Kolom11]]</f>
        <v>27</v>
      </c>
      <c r="U10" s="50">
        <f>IF(Tabel186[[#This Row],[Kolom11]]=Goed!$C9,IF(Goed!$D9=1,-30,0),IF(Tabel186[[#This Row],[Kolom11]]=0,30,60))</f>
        <v>0</v>
      </c>
      <c r="V10" s="50">
        <f>Tabel14[[#This Row],[Kolom12]]</f>
        <v>27</v>
      </c>
      <c r="W10" s="50">
        <f>IF(Tabel186[[#This Row],[Kolom12]]=Goed!$C9,IF(Goed!$D9=1,-30,0),IF(Tabel186[[#This Row],[Kolom12]]=0,30,60))</f>
        <v>0</v>
      </c>
      <c r="X10" s="50">
        <f>Tabel14[[#This Row],[Kolom13]]</f>
        <v>27</v>
      </c>
      <c r="Y10" s="50">
        <f>IF(Tabel186[[#This Row],[Kolom13]]=Goed!$C9,IF(Goed!$D9=1,-30,0),IF(Tabel186[[#This Row],[Kolom13]]=0,30,60))</f>
        <v>0</v>
      </c>
    </row>
    <row r="11" spans="1:25" s="1" customFormat="1" x14ac:dyDescent="0.3">
      <c r="A11" s="46">
        <f>Goed!B10</f>
        <v>8</v>
      </c>
      <c r="B11" s="50">
        <f>Tabel14[[#This Row],[Kolom2]]</f>
        <v>0</v>
      </c>
      <c r="C11" s="50">
        <f>IF(Tabel186[[#This Row],[Kolom2]]=Goed!C10,IF(Goed!$D10=1,-30,0),IF(Tabel186[[#This Row],[Kolom2]]=0,30,60))</f>
        <v>30</v>
      </c>
      <c r="D11" s="50">
        <f>Tabel14[[#This Row],[Kolom3]]</f>
        <v>0</v>
      </c>
      <c r="E11" s="50">
        <f>IF(Tabel186[[#This Row],[Kolom3]]=Goed!$C10,IF(Goed!$D10=1,-30,0),IF(Tabel186[[#This Row],[Kolom3]]=0,30,60))</f>
        <v>30</v>
      </c>
      <c r="F11" s="50">
        <f>Tabel14[[#This Row],[Kolom4]]</f>
        <v>6</v>
      </c>
      <c r="G11" s="50">
        <f>IF(Tabel186[[#This Row],[Kolom4]]=Goed!$C10,IF(Goed!$D10=1,-30,0),IF(Tabel186[[#This Row],[Kolom4]]=0,30,60))</f>
        <v>60</v>
      </c>
      <c r="H11" s="50">
        <f>Tabel14[[#This Row],[Kolom5]]</f>
        <v>9</v>
      </c>
      <c r="I11" s="50">
        <f>IF(Tabel186[[#This Row],[Kolom5]]=Goed!$C10,IF(Goed!$D10=1,-30,0),IF(Tabel186[[#This Row],[Kolom5]]=0,30,60))</f>
        <v>0</v>
      </c>
      <c r="J11" s="50">
        <f>Tabel14[[#This Row],[Kolom6]]</f>
        <v>9</v>
      </c>
      <c r="K11" s="50">
        <f>IF(Tabel186[[#This Row],[Kolom6]]=Goed!$C10,IF(Goed!$D10=1,-30,0),IF(Tabel186[[#This Row],[Kolom6]]=0,30,60))</f>
        <v>0</v>
      </c>
      <c r="L11" s="50">
        <f>Tabel14[[#This Row],[Kolom7]]</f>
        <v>9</v>
      </c>
      <c r="M11" s="50">
        <f>IF(Tabel186[[#This Row],[Kolom7]]=Goed!$C10,IF(Goed!$D10=1,-30,0),IF(Tabel186[[#This Row],[Kolom7]]=0,30,60))</f>
        <v>0</v>
      </c>
      <c r="N11" s="50">
        <f>Tabel14[[#This Row],[Kolom8]]</f>
        <v>9</v>
      </c>
      <c r="O11" s="50">
        <f>IF(Tabel186[[#This Row],[Kolom8]]=Goed!$C10,IF(Goed!$D10=1,-30,0),IF(Tabel186[[#This Row],[Kolom8]]=0,30,60))</f>
        <v>0</v>
      </c>
      <c r="P11" s="50">
        <f>Tabel14[[#This Row],[Kolom9]]</f>
        <v>9</v>
      </c>
      <c r="Q11" s="50">
        <f>IF(Tabel186[[#This Row],[Kolom9]]=Goed!$C10,IF(Goed!$D10=1,-30,0),IF(Tabel186[[#This Row],[Kolom9]]=0,30,60))</f>
        <v>0</v>
      </c>
      <c r="R11" s="50">
        <f>Tabel14[[#This Row],[Kolom10]]</f>
        <v>9</v>
      </c>
      <c r="S11" s="50">
        <f>IF(Tabel186[[#This Row],[Kolom10]]=Goed!$C10,IF(Goed!$D10=1,-30,0),IF(Tabel186[[#This Row],[Kolom10]]=0,30,60))</f>
        <v>0</v>
      </c>
      <c r="T11" s="50">
        <f>Tabel14[[#This Row],[Kolom11]]</f>
        <v>9</v>
      </c>
      <c r="U11" s="50">
        <f>IF(Tabel186[[#This Row],[Kolom11]]=Goed!$C10,IF(Goed!$D10=1,-30,0),IF(Tabel186[[#This Row],[Kolom11]]=0,30,60))</f>
        <v>0</v>
      </c>
      <c r="V11" s="50">
        <f>Tabel14[[#This Row],[Kolom12]]</f>
        <v>9</v>
      </c>
      <c r="W11" s="50">
        <f>IF(Tabel186[[#This Row],[Kolom12]]=Goed!$C10,IF(Goed!$D10=1,-30,0),IF(Tabel186[[#This Row],[Kolom12]]=0,30,60))</f>
        <v>0</v>
      </c>
      <c r="X11" s="50">
        <f>Tabel14[[#This Row],[Kolom13]]</f>
        <v>9</v>
      </c>
      <c r="Y11" s="50">
        <f>IF(Tabel186[[#This Row],[Kolom13]]=Goed!$C10,IF(Goed!$D10=1,-30,0),IF(Tabel186[[#This Row],[Kolom13]]=0,30,60))</f>
        <v>0</v>
      </c>
    </row>
    <row r="12" spans="1:25" s="1" customFormat="1" x14ac:dyDescent="0.3">
      <c r="A12" s="46">
        <f>Goed!B11</f>
        <v>9</v>
      </c>
      <c r="B12" s="50">
        <f>Tabel14[[#This Row],[Kolom2]]</f>
        <v>22</v>
      </c>
      <c r="C12" s="50">
        <f>IF(Tabel186[[#This Row],[Kolom2]]=Goed!C11,IF(Goed!$D11=1,-30,0),IF(Tabel186[[#This Row],[Kolom2]]=0,30,60))</f>
        <v>0</v>
      </c>
      <c r="D12" s="50">
        <f>Tabel14[[#This Row],[Kolom3]]</f>
        <v>22</v>
      </c>
      <c r="E12" s="50">
        <f>IF(Tabel186[[#This Row],[Kolom3]]=Goed!$C11,IF(Goed!$D11=1,-30,0),IF(Tabel186[[#This Row],[Kolom3]]=0,30,60))</f>
        <v>0</v>
      </c>
      <c r="F12" s="50">
        <f>Tabel14[[#This Row],[Kolom4]]</f>
        <v>22</v>
      </c>
      <c r="G12" s="50">
        <f>IF(Tabel186[[#This Row],[Kolom4]]=Goed!$C11,IF(Goed!$D11=1,-30,0),IF(Tabel186[[#This Row],[Kolom4]]=0,30,60))</f>
        <v>0</v>
      </c>
      <c r="H12" s="50">
        <f>Tabel14[[#This Row],[Kolom5]]</f>
        <v>22</v>
      </c>
      <c r="I12" s="50">
        <f>IF(Tabel186[[#This Row],[Kolom5]]=Goed!$C11,IF(Goed!$D11=1,-30,0),IF(Tabel186[[#This Row],[Kolom5]]=0,30,60))</f>
        <v>0</v>
      </c>
      <c r="J12" s="50">
        <f>Tabel14[[#This Row],[Kolom6]]</f>
        <v>22</v>
      </c>
      <c r="K12" s="50">
        <f>IF(Tabel186[[#This Row],[Kolom6]]=Goed!$C11,IF(Goed!$D11=1,-30,0),IF(Tabel186[[#This Row],[Kolom6]]=0,30,60))</f>
        <v>0</v>
      </c>
      <c r="L12" s="50">
        <f>Tabel14[[#This Row],[Kolom7]]</f>
        <v>22</v>
      </c>
      <c r="M12" s="50">
        <f>IF(Tabel186[[#This Row],[Kolom7]]=Goed!$C11,IF(Goed!$D11=1,-30,0),IF(Tabel186[[#This Row],[Kolom7]]=0,30,60))</f>
        <v>0</v>
      </c>
      <c r="N12" s="50">
        <f>Tabel14[[#This Row],[Kolom8]]</f>
        <v>22</v>
      </c>
      <c r="O12" s="50">
        <f>IF(Tabel186[[#This Row],[Kolom8]]=Goed!$C11,IF(Goed!$D11=1,-30,0),IF(Tabel186[[#This Row],[Kolom8]]=0,30,60))</f>
        <v>0</v>
      </c>
      <c r="P12" s="50">
        <f>Tabel14[[#This Row],[Kolom9]]</f>
        <v>22</v>
      </c>
      <c r="Q12" s="50">
        <f>IF(Tabel186[[#This Row],[Kolom9]]=Goed!$C11,IF(Goed!$D11=1,-30,0),IF(Tabel186[[#This Row],[Kolom9]]=0,30,60))</f>
        <v>0</v>
      </c>
      <c r="R12" s="50">
        <f>Tabel14[[#This Row],[Kolom10]]</f>
        <v>22</v>
      </c>
      <c r="S12" s="50">
        <f>IF(Tabel186[[#This Row],[Kolom10]]=Goed!$C11,IF(Goed!$D11=1,-30,0),IF(Tabel186[[#This Row],[Kolom10]]=0,30,60))</f>
        <v>0</v>
      </c>
      <c r="T12" s="50">
        <f>Tabel14[[#This Row],[Kolom11]]</f>
        <v>22</v>
      </c>
      <c r="U12" s="50">
        <f>IF(Tabel186[[#This Row],[Kolom11]]=Goed!$C11,IF(Goed!$D11=1,-30,0),IF(Tabel186[[#This Row],[Kolom11]]=0,30,60))</f>
        <v>0</v>
      </c>
      <c r="V12" s="50">
        <f>Tabel14[[#This Row],[Kolom12]]</f>
        <v>22</v>
      </c>
      <c r="W12" s="50">
        <f>IF(Tabel186[[#This Row],[Kolom12]]=Goed!$C11,IF(Goed!$D11=1,-30,0),IF(Tabel186[[#This Row],[Kolom12]]=0,30,60))</f>
        <v>0</v>
      </c>
      <c r="X12" s="50">
        <f>Tabel14[[#This Row],[Kolom13]]</f>
        <v>22</v>
      </c>
      <c r="Y12" s="50">
        <f>IF(Tabel186[[#This Row],[Kolom13]]=Goed!$C11,IF(Goed!$D11=1,-30,0),IF(Tabel186[[#This Row],[Kolom13]]=0,30,60))</f>
        <v>0</v>
      </c>
    </row>
    <row r="13" spans="1:25" s="1" customFormat="1" x14ac:dyDescent="0.3">
      <c r="A13" s="46">
        <f>Goed!B12</f>
        <v>10</v>
      </c>
      <c r="B13" s="50">
        <f>Tabel14[[#This Row],[Kolom2]]</f>
        <v>52</v>
      </c>
      <c r="C13" s="50">
        <f>IF(Tabel186[[#This Row],[Kolom2]]=Goed!C12,IF(Goed!$D12=1,-30,0),IF(Tabel186[[#This Row],[Kolom2]]=0,30,60))</f>
        <v>0</v>
      </c>
      <c r="D13" s="50">
        <f>Tabel14[[#This Row],[Kolom3]]</f>
        <v>83</v>
      </c>
      <c r="E13" s="50">
        <f>IF(Tabel186[[#This Row],[Kolom3]]=Goed!$C12,IF(Goed!$D12=1,-30,0),IF(Tabel186[[#This Row],[Kolom3]]=0,30,60))</f>
        <v>60</v>
      </c>
      <c r="F13" s="50">
        <f>Tabel14[[#This Row],[Kolom4]]</f>
        <v>83</v>
      </c>
      <c r="G13" s="50">
        <f>IF(Tabel186[[#This Row],[Kolom4]]=Goed!$C12,IF(Goed!$D12=1,-30,0),IF(Tabel186[[#This Row],[Kolom4]]=0,30,60))</f>
        <v>60</v>
      </c>
      <c r="H13" s="50">
        <f>Tabel14[[#This Row],[Kolom5]]</f>
        <v>83</v>
      </c>
      <c r="I13" s="50">
        <f>IF(Tabel186[[#This Row],[Kolom5]]=Goed!$C12,IF(Goed!$D12=1,-30,0),IF(Tabel186[[#This Row],[Kolom5]]=0,30,60))</f>
        <v>60</v>
      </c>
      <c r="J13" s="50">
        <f>Tabel14[[#This Row],[Kolom6]]</f>
        <v>52</v>
      </c>
      <c r="K13" s="50">
        <f>IF(Tabel186[[#This Row],[Kolom6]]=Goed!$C12,IF(Goed!$D12=1,-30,0),IF(Tabel186[[#This Row],[Kolom6]]=0,30,60))</f>
        <v>0</v>
      </c>
      <c r="L13" s="50">
        <f>Tabel14[[#This Row],[Kolom7]]</f>
        <v>83</v>
      </c>
      <c r="M13" s="50">
        <f>IF(Tabel186[[#This Row],[Kolom7]]=Goed!$C12,IF(Goed!$D12=1,-30,0),IF(Tabel186[[#This Row],[Kolom7]]=0,30,60))</f>
        <v>60</v>
      </c>
      <c r="N13" s="50">
        <f>Tabel14[[#This Row],[Kolom8]]</f>
        <v>83</v>
      </c>
      <c r="O13" s="50">
        <f>IF(Tabel186[[#This Row],[Kolom8]]=Goed!$C12,IF(Goed!$D12=1,-30,0),IF(Tabel186[[#This Row],[Kolom8]]=0,30,60))</f>
        <v>60</v>
      </c>
      <c r="P13" s="50">
        <f>Tabel14[[#This Row],[Kolom9]]</f>
        <v>83</v>
      </c>
      <c r="Q13" s="50">
        <f>IF(Tabel186[[#This Row],[Kolom9]]=Goed!$C12,IF(Goed!$D12=1,-30,0),IF(Tabel186[[#This Row],[Kolom9]]=0,30,60))</f>
        <v>60</v>
      </c>
      <c r="R13" s="50">
        <f>Tabel14[[#This Row],[Kolom10]]</f>
        <v>52</v>
      </c>
      <c r="S13" s="50">
        <f>IF(Tabel186[[#This Row],[Kolom10]]=Goed!$C12,IF(Goed!$D12=1,-30,0),IF(Tabel186[[#This Row],[Kolom10]]=0,30,60))</f>
        <v>0</v>
      </c>
      <c r="T13" s="50">
        <f>Tabel14[[#This Row],[Kolom11]]</f>
        <v>52</v>
      </c>
      <c r="U13" s="50">
        <f>IF(Tabel186[[#This Row],[Kolom11]]=Goed!$C12,IF(Goed!$D12=1,-30,0),IF(Tabel186[[#This Row],[Kolom11]]=0,30,60))</f>
        <v>0</v>
      </c>
      <c r="V13" s="50">
        <f>Tabel14[[#This Row],[Kolom12]]</f>
        <v>83</v>
      </c>
      <c r="W13" s="50">
        <f>IF(Tabel186[[#This Row],[Kolom12]]=Goed!$C12,IF(Goed!$D12=1,-30,0),IF(Tabel186[[#This Row],[Kolom12]]=0,30,60))</f>
        <v>60</v>
      </c>
      <c r="X13" s="50">
        <f>Tabel14[[#This Row],[Kolom13]]</f>
        <v>52</v>
      </c>
      <c r="Y13" s="50">
        <f>IF(Tabel186[[#This Row],[Kolom13]]=Goed!$C12,IF(Goed!$D12=1,-30,0),IF(Tabel186[[#This Row],[Kolom13]]=0,30,60))</f>
        <v>0</v>
      </c>
    </row>
    <row r="14" spans="1:25" s="1" customFormat="1" x14ac:dyDescent="0.3">
      <c r="A14" s="46" t="str">
        <f>Goed!B13</f>
        <v>12a</v>
      </c>
      <c r="B14" s="50">
        <f>Tabel14[[#This Row],[Kolom2]]</f>
        <v>0</v>
      </c>
      <c r="C14" s="50">
        <f>IF(Tabel186[[#This Row],[Kolom2]]=Goed!C13,IF(Goed!$D13=1,-30,0),IF(Tabel186[[#This Row],[Kolom2]]=0,30,60))</f>
        <v>30</v>
      </c>
      <c r="D14" s="50">
        <f>Tabel14[[#This Row],[Kolom3]]</f>
        <v>18</v>
      </c>
      <c r="E14" s="50">
        <f>IF(Tabel186[[#This Row],[Kolom3]]=Goed!$C13,IF(Goed!$D13=1,-30,0),IF(Tabel186[[#This Row],[Kolom3]]=0,30,60))</f>
        <v>0</v>
      </c>
      <c r="F14" s="50">
        <f>Tabel14[[#This Row],[Kolom4]]</f>
        <v>70</v>
      </c>
      <c r="G14" s="50">
        <f>IF(Tabel186[[#This Row],[Kolom4]]=Goed!$C13,IF(Goed!$D13=1,-30,0),IF(Tabel186[[#This Row],[Kolom4]]=0,30,60))</f>
        <v>60</v>
      </c>
      <c r="H14" s="50">
        <f>Tabel14[[#This Row],[Kolom5]]</f>
        <v>18</v>
      </c>
      <c r="I14" s="50">
        <f>IF(Tabel186[[#This Row],[Kolom5]]=Goed!$C13,IF(Goed!$D13=1,-30,0),IF(Tabel186[[#This Row],[Kolom5]]=0,30,60))</f>
        <v>0</v>
      </c>
      <c r="J14" s="50">
        <f>Tabel14[[#This Row],[Kolom6]]</f>
        <v>18</v>
      </c>
      <c r="K14" s="50">
        <f>IF(Tabel186[[#This Row],[Kolom6]]=Goed!$C13,IF(Goed!$D13=1,-30,0),IF(Tabel186[[#This Row],[Kolom6]]=0,30,60))</f>
        <v>0</v>
      </c>
      <c r="L14" s="50">
        <f>Tabel14[[#This Row],[Kolom7]]</f>
        <v>18</v>
      </c>
      <c r="M14" s="50">
        <f>IF(Tabel186[[#This Row],[Kolom7]]=Goed!$C13,IF(Goed!$D13=1,-30,0),IF(Tabel186[[#This Row],[Kolom7]]=0,30,60))</f>
        <v>0</v>
      </c>
      <c r="N14" s="50">
        <f>Tabel14[[#This Row],[Kolom8]]</f>
        <v>18</v>
      </c>
      <c r="O14" s="50">
        <f>IF(Tabel186[[#This Row],[Kolom8]]=Goed!$C13,IF(Goed!$D13=1,-30,0),IF(Tabel186[[#This Row],[Kolom8]]=0,30,60))</f>
        <v>0</v>
      </c>
      <c r="P14" s="50">
        <f>Tabel14[[#This Row],[Kolom9]]</f>
        <v>70</v>
      </c>
      <c r="Q14" s="50">
        <f>IF(Tabel186[[#This Row],[Kolom9]]=Goed!$C13,IF(Goed!$D13=1,-30,0),IF(Tabel186[[#This Row],[Kolom9]]=0,30,60))</f>
        <v>60</v>
      </c>
      <c r="R14" s="50">
        <f>Tabel14[[#This Row],[Kolom10]]</f>
        <v>18</v>
      </c>
      <c r="S14" s="50">
        <f>IF(Tabel186[[#This Row],[Kolom10]]=Goed!$C13,IF(Goed!$D13=1,-30,0),IF(Tabel186[[#This Row],[Kolom10]]=0,30,60))</f>
        <v>0</v>
      </c>
      <c r="T14" s="50">
        <f>Tabel14[[#This Row],[Kolom11]]</f>
        <v>18</v>
      </c>
      <c r="U14" s="50">
        <f>IF(Tabel186[[#This Row],[Kolom11]]=Goed!$C13,IF(Goed!$D13=1,-30,0),IF(Tabel186[[#This Row],[Kolom11]]=0,30,60))</f>
        <v>0</v>
      </c>
      <c r="V14" s="50">
        <f>Tabel14[[#This Row],[Kolom12]]</f>
        <v>18</v>
      </c>
      <c r="W14" s="50">
        <f>IF(Tabel186[[#This Row],[Kolom12]]=Goed!$C13,IF(Goed!$D13=1,-30,0),IF(Tabel186[[#This Row],[Kolom12]]=0,30,60))</f>
        <v>0</v>
      </c>
      <c r="X14" s="50">
        <f>Tabel14[[#This Row],[Kolom13]]</f>
        <v>18</v>
      </c>
      <c r="Y14" s="50">
        <f>IF(Tabel186[[#This Row],[Kolom13]]=Goed!$C13,IF(Goed!$D13=1,-30,0),IF(Tabel186[[#This Row],[Kolom13]]=0,30,60))</f>
        <v>0</v>
      </c>
    </row>
    <row r="15" spans="1:25" s="1" customFormat="1" x14ac:dyDescent="0.3">
      <c r="A15" s="46" t="str">
        <f>Goed!B14</f>
        <v>12b</v>
      </c>
      <c r="B15" s="50">
        <f>Tabel14[[#This Row],[Kolom2]]</f>
        <v>73</v>
      </c>
      <c r="C15" s="50">
        <f>IF(Tabel186[[#This Row],[Kolom2]]=Goed!C14,IF(Goed!$D14=1,-30,0),IF(Tabel186[[#This Row],[Kolom2]]=0,30,60))</f>
        <v>-30</v>
      </c>
      <c r="D15" s="50">
        <f>Tabel14[[#This Row],[Kolom3]]</f>
        <v>0</v>
      </c>
      <c r="E15" s="50">
        <f>IF(Tabel186[[#This Row],[Kolom3]]=Goed!$C14,IF(Goed!$D14=1,-30,0),IF(Tabel186[[#This Row],[Kolom3]]=0,30,60))</f>
        <v>30</v>
      </c>
      <c r="F15" s="50">
        <f>Tabel14[[#This Row],[Kolom4]]</f>
        <v>18</v>
      </c>
      <c r="G15" s="50">
        <f>IF(Tabel186[[#This Row],[Kolom4]]=Goed!$C14,IF(Goed!$D14=1,-30,0),IF(Tabel186[[#This Row],[Kolom4]]=0,30,60))</f>
        <v>60</v>
      </c>
      <c r="H15" s="50">
        <f>Tabel14[[#This Row],[Kolom5]]</f>
        <v>0</v>
      </c>
      <c r="I15" s="50">
        <f>IF(Tabel186[[#This Row],[Kolom5]]=Goed!$C14,IF(Goed!$D14=1,-30,0),IF(Tabel186[[#This Row],[Kolom5]]=0,30,60))</f>
        <v>30</v>
      </c>
      <c r="J15" s="50">
        <f>Tabel14[[#This Row],[Kolom6]]</f>
        <v>73</v>
      </c>
      <c r="K15" s="50">
        <f>IF(Tabel186[[#This Row],[Kolom6]]=Goed!$C14,IF(Goed!$D14=1,-30,0),IF(Tabel186[[#This Row],[Kolom6]]=0,30,60))</f>
        <v>-30</v>
      </c>
      <c r="L15" s="50">
        <f>Tabel14[[#This Row],[Kolom7]]</f>
        <v>73</v>
      </c>
      <c r="M15" s="50">
        <f>IF(Tabel186[[#This Row],[Kolom7]]=Goed!$C14,IF(Goed!$D14=1,-30,0),IF(Tabel186[[#This Row],[Kolom7]]=0,30,60))</f>
        <v>-30</v>
      </c>
      <c r="N15" s="50">
        <f>Tabel14[[#This Row],[Kolom8]]</f>
        <v>40</v>
      </c>
      <c r="O15" s="50">
        <f>IF(Tabel186[[#This Row],[Kolom8]]=Goed!$C14,IF(Goed!$D14=1,-30,0),IF(Tabel186[[#This Row],[Kolom8]]=0,30,60))</f>
        <v>60</v>
      </c>
      <c r="P15" s="50">
        <f>Tabel14[[#This Row],[Kolom9]]</f>
        <v>18</v>
      </c>
      <c r="Q15" s="50">
        <f>IF(Tabel186[[#This Row],[Kolom9]]=Goed!$C14,IF(Goed!$D14=1,-30,0),IF(Tabel186[[#This Row],[Kolom9]]=0,30,60))</f>
        <v>60</v>
      </c>
      <c r="R15" s="50">
        <f>Tabel14[[#This Row],[Kolom10]]</f>
        <v>73</v>
      </c>
      <c r="S15" s="50">
        <f>IF(Tabel186[[#This Row],[Kolom10]]=Goed!$C14,IF(Goed!$D14=1,-30,0),IF(Tabel186[[#This Row],[Kolom10]]=0,30,60))</f>
        <v>-30</v>
      </c>
      <c r="T15" s="50">
        <f>Tabel14[[#This Row],[Kolom11]]</f>
        <v>73</v>
      </c>
      <c r="U15" s="50">
        <f>IF(Tabel186[[#This Row],[Kolom11]]=Goed!$C14,IF(Goed!$D14=1,-30,0),IF(Tabel186[[#This Row],[Kolom11]]=0,30,60))</f>
        <v>-30</v>
      </c>
      <c r="V15" s="50">
        <f>Tabel14[[#This Row],[Kolom12]]</f>
        <v>0</v>
      </c>
      <c r="W15" s="50">
        <f>IF(Tabel186[[#This Row],[Kolom12]]=Goed!$C14,IF(Goed!$D14=1,-30,0),IF(Tabel186[[#This Row],[Kolom12]]=0,30,60))</f>
        <v>30</v>
      </c>
      <c r="X15" s="50">
        <f>Tabel14[[#This Row],[Kolom13]]</f>
        <v>73</v>
      </c>
      <c r="Y15" s="50">
        <f>IF(Tabel186[[#This Row],[Kolom13]]=Goed!$C14,IF(Goed!$D14=1,-30,0),IF(Tabel186[[#This Row],[Kolom13]]=0,30,60))</f>
        <v>-30</v>
      </c>
    </row>
    <row r="16" spans="1:25" s="1" customFormat="1" x14ac:dyDescent="0.3">
      <c r="A16" s="46">
        <f>Goed!B15</f>
        <v>13</v>
      </c>
      <c r="B16" s="50">
        <f>Tabel14[[#This Row],[Kolom2]]</f>
        <v>7</v>
      </c>
      <c r="C16" s="50">
        <f>IF(Tabel186[[#This Row],[Kolom2]]=Goed!C15,IF(Goed!$D15=1,-30,0),IF(Tabel186[[#This Row],[Kolom2]]=0,30,60))</f>
        <v>0</v>
      </c>
      <c r="D16" s="50">
        <f>Tabel14[[#This Row],[Kolom3]]</f>
        <v>18</v>
      </c>
      <c r="E16" s="50">
        <f>IF(Tabel186[[#This Row],[Kolom3]]=Goed!$C15,IF(Goed!$D15=1,-30,0),IF(Tabel186[[#This Row],[Kolom3]]=0,30,60))</f>
        <v>60</v>
      </c>
      <c r="F16" s="50">
        <f>Tabel14[[#This Row],[Kolom4]]</f>
        <v>7</v>
      </c>
      <c r="G16" s="50">
        <f>IF(Tabel186[[#This Row],[Kolom4]]=Goed!$C15,IF(Goed!$D15=1,-30,0),IF(Tabel186[[#This Row],[Kolom4]]=0,30,60))</f>
        <v>0</v>
      </c>
      <c r="H16" s="50">
        <f>Tabel14[[#This Row],[Kolom5]]</f>
        <v>42</v>
      </c>
      <c r="I16" s="50">
        <f>IF(Tabel186[[#This Row],[Kolom5]]=Goed!$C15,IF(Goed!$D15=1,-30,0),IF(Tabel186[[#This Row],[Kolom5]]=0,30,60))</f>
        <v>60</v>
      </c>
      <c r="J16" s="50">
        <f>Tabel14[[#This Row],[Kolom6]]</f>
        <v>7</v>
      </c>
      <c r="K16" s="50">
        <f>IF(Tabel186[[#This Row],[Kolom6]]=Goed!$C15,IF(Goed!$D15=1,-30,0),IF(Tabel186[[#This Row],[Kolom6]]=0,30,60))</f>
        <v>0</v>
      </c>
      <c r="L16" s="50">
        <f>Tabel14[[#This Row],[Kolom7]]</f>
        <v>18</v>
      </c>
      <c r="M16" s="50">
        <f>IF(Tabel186[[#This Row],[Kolom7]]=Goed!$C15,IF(Goed!$D15=1,-30,0),IF(Tabel186[[#This Row],[Kolom7]]=0,30,60))</f>
        <v>60</v>
      </c>
      <c r="N16" s="50">
        <f>Tabel14[[#This Row],[Kolom8]]</f>
        <v>7</v>
      </c>
      <c r="O16" s="50">
        <f>IF(Tabel186[[#This Row],[Kolom8]]=Goed!$C15,IF(Goed!$D15=1,-30,0),IF(Tabel186[[#This Row],[Kolom8]]=0,30,60))</f>
        <v>0</v>
      </c>
      <c r="P16" s="50">
        <f>Tabel14[[#This Row],[Kolom9]]</f>
        <v>7</v>
      </c>
      <c r="Q16" s="50">
        <f>IF(Tabel186[[#This Row],[Kolom9]]=Goed!$C15,IF(Goed!$D15=1,-30,0),IF(Tabel186[[#This Row],[Kolom9]]=0,30,60))</f>
        <v>0</v>
      </c>
      <c r="R16" s="50">
        <f>Tabel14[[#This Row],[Kolom10]]</f>
        <v>7</v>
      </c>
      <c r="S16" s="50">
        <f>IF(Tabel186[[#This Row],[Kolom10]]=Goed!$C15,IF(Goed!$D15=1,-30,0),IF(Tabel186[[#This Row],[Kolom10]]=0,30,60))</f>
        <v>0</v>
      </c>
      <c r="T16" s="50">
        <f>Tabel14[[#This Row],[Kolom11]]</f>
        <v>7</v>
      </c>
      <c r="U16" s="50">
        <f>IF(Tabel186[[#This Row],[Kolom11]]=Goed!$C15,IF(Goed!$D15=1,-30,0),IF(Tabel186[[#This Row],[Kolom11]]=0,30,60))</f>
        <v>0</v>
      </c>
      <c r="V16" s="50">
        <f>Tabel14[[#This Row],[Kolom12]]</f>
        <v>7</v>
      </c>
      <c r="W16" s="50">
        <f>IF(Tabel186[[#This Row],[Kolom12]]=Goed!$C15,IF(Goed!$D15=1,-30,0),IF(Tabel186[[#This Row],[Kolom12]]=0,30,60))</f>
        <v>0</v>
      </c>
      <c r="X16" s="50">
        <f>Tabel14[[#This Row],[Kolom13]]</f>
        <v>18</v>
      </c>
      <c r="Y16" s="50">
        <f>IF(Tabel186[[#This Row],[Kolom13]]=Goed!$C15,IF(Goed!$D15=1,-30,0),IF(Tabel186[[#This Row],[Kolom13]]=0,30,60))</f>
        <v>60</v>
      </c>
    </row>
    <row r="17" spans="1:25" x14ac:dyDescent="0.3">
      <c r="A17" s="46">
        <f>Goed!B16</f>
        <v>14</v>
      </c>
      <c r="B17" s="50">
        <f>Tabel14[[#This Row],[Kolom2]]</f>
        <v>12</v>
      </c>
      <c r="C17" s="50">
        <f>IF(Tabel186[[#This Row],[Kolom2]]=Goed!C16,IF(Goed!$D16=1,-30,0),IF(Tabel186[[#This Row],[Kolom2]]=0,30,60))</f>
        <v>0</v>
      </c>
      <c r="D17" s="50">
        <f>Tabel14[[#This Row],[Kolom3]]</f>
        <v>12</v>
      </c>
      <c r="E17" s="50">
        <f>IF(Tabel186[[#This Row],[Kolom3]]=Goed!$C16,IF(Goed!$D16=1,-30,0),IF(Tabel186[[#This Row],[Kolom3]]=0,30,60))</f>
        <v>0</v>
      </c>
      <c r="F17" s="50">
        <f>Tabel14[[#This Row],[Kolom4]]</f>
        <v>12</v>
      </c>
      <c r="G17" s="50">
        <f>IF(Tabel186[[#This Row],[Kolom4]]=Goed!$C16,IF(Goed!$D16=1,-30,0),IF(Tabel186[[#This Row],[Kolom4]]=0,30,60))</f>
        <v>0</v>
      </c>
      <c r="H17" s="50">
        <f>Tabel14[[#This Row],[Kolom5]]</f>
        <v>12</v>
      </c>
      <c r="I17" s="50">
        <f>IF(Tabel186[[#This Row],[Kolom5]]=Goed!$C16,IF(Goed!$D16=1,-30,0),IF(Tabel186[[#This Row],[Kolom5]]=0,30,60))</f>
        <v>0</v>
      </c>
      <c r="J17" s="50">
        <f>Tabel14[[#This Row],[Kolom6]]</f>
        <v>12</v>
      </c>
      <c r="K17" s="50">
        <f>IF(Tabel186[[#This Row],[Kolom6]]=Goed!$C16,IF(Goed!$D16=1,-30,0),IF(Tabel186[[#This Row],[Kolom6]]=0,30,60))</f>
        <v>0</v>
      </c>
      <c r="L17" s="50">
        <f>Tabel14[[#This Row],[Kolom7]]</f>
        <v>12</v>
      </c>
      <c r="M17" s="50">
        <f>IF(Tabel186[[#This Row],[Kolom7]]=Goed!$C16,IF(Goed!$D16=1,-30,0),IF(Tabel186[[#This Row],[Kolom7]]=0,30,60))</f>
        <v>0</v>
      </c>
      <c r="N17" s="50">
        <f>Tabel14[[#This Row],[Kolom8]]</f>
        <v>12</v>
      </c>
      <c r="O17" s="50">
        <f>IF(Tabel186[[#This Row],[Kolom8]]=Goed!$C16,IF(Goed!$D16=1,-30,0),IF(Tabel186[[#This Row],[Kolom8]]=0,30,60))</f>
        <v>0</v>
      </c>
      <c r="P17" s="50">
        <f>Tabel14[[#This Row],[Kolom9]]</f>
        <v>12</v>
      </c>
      <c r="Q17" s="50">
        <f>IF(Tabel186[[#This Row],[Kolom9]]=Goed!$C16,IF(Goed!$D16=1,-30,0),IF(Tabel186[[#This Row],[Kolom9]]=0,30,60))</f>
        <v>0</v>
      </c>
      <c r="R17" s="50">
        <f>Tabel14[[#This Row],[Kolom10]]</f>
        <v>12</v>
      </c>
      <c r="S17" s="50">
        <f>IF(Tabel186[[#This Row],[Kolom10]]=Goed!$C16,IF(Goed!$D16=1,-30,0),IF(Tabel186[[#This Row],[Kolom10]]=0,30,60))</f>
        <v>0</v>
      </c>
      <c r="T17" s="50">
        <f>Tabel14[[#This Row],[Kolom11]]</f>
        <v>12</v>
      </c>
      <c r="U17" s="50">
        <f>IF(Tabel186[[#This Row],[Kolom11]]=Goed!$C16,IF(Goed!$D16=1,-30,0),IF(Tabel186[[#This Row],[Kolom11]]=0,30,60))</f>
        <v>0</v>
      </c>
      <c r="V17" s="50">
        <f>Tabel14[[#This Row],[Kolom12]]</f>
        <v>12</v>
      </c>
      <c r="W17" s="50">
        <f>IF(Tabel186[[#This Row],[Kolom12]]=Goed!$C16,IF(Goed!$D16=1,-30,0),IF(Tabel186[[#This Row],[Kolom12]]=0,30,60))</f>
        <v>0</v>
      </c>
      <c r="X17" s="50">
        <f>Tabel14[[#This Row],[Kolom13]]</f>
        <v>12</v>
      </c>
      <c r="Y17" s="50">
        <f>IF(Tabel186[[#This Row],[Kolom13]]=Goed!$C16,IF(Goed!$D16=1,-30,0),IF(Tabel186[[#This Row],[Kolom13]]=0,30,60))</f>
        <v>0</v>
      </c>
    </row>
    <row r="18" spans="1:25" x14ac:dyDescent="0.3">
      <c r="A18" s="46">
        <f>Goed!B17</f>
        <v>15</v>
      </c>
      <c r="B18" s="50">
        <f>Tabel14[[#This Row],[Kolom2]]</f>
        <v>89</v>
      </c>
      <c r="C18" s="50">
        <f>IF(Tabel186[[#This Row],[Kolom2]]=Goed!C17,IF(Goed!$D17=1,-30,0),IF(Tabel186[[#This Row],[Kolom2]]=0,30,60))</f>
        <v>0</v>
      </c>
      <c r="D18" s="50">
        <f>Tabel14[[#This Row],[Kolom3]]</f>
        <v>89</v>
      </c>
      <c r="E18" s="50">
        <f>IF(Tabel186[[#This Row],[Kolom3]]=Goed!$C17,IF(Goed!$D17=1,-30,0),IF(Tabel186[[#This Row],[Kolom3]]=0,30,60))</f>
        <v>0</v>
      </c>
      <c r="F18" s="50">
        <f>Tabel14[[#This Row],[Kolom4]]</f>
        <v>89</v>
      </c>
      <c r="G18" s="50">
        <f>IF(Tabel186[[#This Row],[Kolom4]]=Goed!$C17,IF(Goed!$D17=1,-30,0),IF(Tabel186[[#This Row],[Kolom4]]=0,30,60))</f>
        <v>0</v>
      </c>
      <c r="H18" s="50">
        <f>Tabel14[[#This Row],[Kolom5]]</f>
        <v>89</v>
      </c>
      <c r="I18" s="50">
        <f>IF(Tabel186[[#This Row],[Kolom5]]=Goed!$C17,IF(Goed!$D17=1,-30,0),IF(Tabel186[[#This Row],[Kolom5]]=0,30,60))</f>
        <v>0</v>
      </c>
      <c r="J18" s="50">
        <f>Tabel14[[#This Row],[Kolom6]]</f>
        <v>89</v>
      </c>
      <c r="K18" s="50">
        <f>IF(Tabel186[[#This Row],[Kolom6]]=Goed!$C17,IF(Goed!$D17=1,-30,0),IF(Tabel186[[#This Row],[Kolom6]]=0,30,60))</f>
        <v>0</v>
      </c>
      <c r="L18" s="50">
        <f>Tabel14[[#This Row],[Kolom7]]</f>
        <v>89</v>
      </c>
      <c r="M18" s="50">
        <f>IF(Tabel186[[#This Row],[Kolom7]]=Goed!$C17,IF(Goed!$D17=1,-30,0),IF(Tabel186[[#This Row],[Kolom7]]=0,30,60))</f>
        <v>0</v>
      </c>
      <c r="N18" s="50">
        <f>Tabel14[[#This Row],[Kolom8]]</f>
        <v>88</v>
      </c>
      <c r="O18" s="50">
        <f>IF(Tabel186[[#This Row],[Kolom8]]=Goed!$C17,IF(Goed!$D17=1,-30,0),IF(Tabel186[[#This Row],[Kolom8]]=0,30,60))</f>
        <v>60</v>
      </c>
      <c r="P18" s="50">
        <f>Tabel14[[#This Row],[Kolom9]]</f>
        <v>89</v>
      </c>
      <c r="Q18" s="50">
        <f>IF(Tabel186[[#This Row],[Kolom9]]=Goed!$C17,IF(Goed!$D17=1,-30,0),IF(Tabel186[[#This Row],[Kolom9]]=0,30,60))</f>
        <v>0</v>
      </c>
      <c r="R18" s="50">
        <f>Tabel14[[#This Row],[Kolom10]]</f>
        <v>89</v>
      </c>
      <c r="S18" s="50">
        <f>IF(Tabel186[[#This Row],[Kolom10]]=Goed!$C17,IF(Goed!$D17=1,-30,0),IF(Tabel186[[#This Row],[Kolom10]]=0,30,60))</f>
        <v>0</v>
      </c>
      <c r="T18" s="50">
        <f>Tabel14[[#This Row],[Kolom11]]</f>
        <v>89</v>
      </c>
      <c r="U18" s="50">
        <f>IF(Tabel186[[#This Row],[Kolom11]]=Goed!$C17,IF(Goed!$D17=1,-30,0),IF(Tabel186[[#This Row],[Kolom11]]=0,30,60))</f>
        <v>0</v>
      </c>
      <c r="V18" s="50">
        <f>Tabel14[[#This Row],[Kolom12]]</f>
        <v>89</v>
      </c>
      <c r="W18" s="50">
        <f>IF(Tabel186[[#This Row],[Kolom12]]=Goed!$C17,IF(Goed!$D17=1,-30,0),IF(Tabel186[[#This Row],[Kolom12]]=0,30,60))</f>
        <v>0</v>
      </c>
      <c r="X18" s="50">
        <f>Tabel14[[#This Row],[Kolom13]]</f>
        <v>89</v>
      </c>
      <c r="Y18" s="50">
        <f>IF(Tabel186[[#This Row],[Kolom13]]=Goed!$C17,IF(Goed!$D17=1,-30,0),IF(Tabel186[[#This Row],[Kolom13]]=0,30,60))</f>
        <v>0</v>
      </c>
    </row>
    <row r="19" spans="1:25" x14ac:dyDescent="0.3">
      <c r="A19" s="46">
        <f>Goed!B18</f>
        <v>16</v>
      </c>
      <c r="B19" s="50">
        <f>Tabel14[[#This Row],[Kolom2]]</f>
        <v>19</v>
      </c>
      <c r="C19" s="50">
        <f>IF(Tabel186[[#This Row],[Kolom2]]=Goed!C18,IF(Goed!$D18=1,-30,0),IF(Tabel186[[#This Row],[Kolom2]]=0,30,60))</f>
        <v>0</v>
      </c>
      <c r="D19" s="50">
        <f>Tabel14[[#This Row],[Kolom3]]</f>
        <v>19</v>
      </c>
      <c r="E19" s="50">
        <f>IF(Tabel186[[#This Row],[Kolom3]]=Goed!$C18,IF(Goed!$D18=1,-30,0),IF(Tabel186[[#This Row],[Kolom3]]=0,30,60))</f>
        <v>0</v>
      </c>
      <c r="F19" s="50">
        <f>Tabel14[[#This Row],[Kolom4]]</f>
        <v>19</v>
      </c>
      <c r="G19" s="50">
        <f>IF(Tabel186[[#This Row],[Kolom4]]=Goed!$C18,IF(Goed!$D18=1,-30,0),IF(Tabel186[[#This Row],[Kolom4]]=0,30,60))</f>
        <v>0</v>
      </c>
      <c r="H19" s="50">
        <f>Tabel14[[#This Row],[Kolom5]]</f>
        <v>19</v>
      </c>
      <c r="I19" s="50">
        <f>IF(Tabel186[[#This Row],[Kolom5]]=Goed!$C18,IF(Goed!$D18=1,-30,0),IF(Tabel186[[#This Row],[Kolom5]]=0,30,60))</f>
        <v>0</v>
      </c>
      <c r="J19" s="50">
        <f>Tabel14[[#This Row],[Kolom6]]</f>
        <v>19</v>
      </c>
      <c r="K19" s="50">
        <f>IF(Tabel186[[#This Row],[Kolom6]]=Goed!$C18,IF(Goed!$D18=1,-30,0),IF(Tabel186[[#This Row],[Kolom6]]=0,30,60))</f>
        <v>0</v>
      </c>
      <c r="L19" s="50">
        <f>Tabel14[[#This Row],[Kolom7]]</f>
        <v>19</v>
      </c>
      <c r="M19" s="50">
        <f>IF(Tabel186[[#This Row],[Kolom7]]=Goed!$C18,IF(Goed!$D18=1,-30,0),IF(Tabel186[[#This Row],[Kolom7]]=0,30,60))</f>
        <v>0</v>
      </c>
      <c r="N19" s="50">
        <f>Tabel14[[#This Row],[Kolom8]]</f>
        <v>19</v>
      </c>
      <c r="O19" s="50">
        <f>IF(Tabel186[[#This Row],[Kolom8]]=Goed!$C18,IF(Goed!$D18=1,-30,0),IF(Tabel186[[#This Row],[Kolom8]]=0,30,60))</f>
        <v>0</v>
      </c>
      <c r="P19" s="50">
        <f>Tabel14[[#This Row],[Kolom9]]</f>
        <v>19</v>
      </c>
      <c r="Q19" s="50">
        <f>IF(Tabel186[[#This Row],[Kolom9]]=Goed!$C18,IF(Goed!$D18=1,-30,0),IF(Tabel186[[#This Row],[Kolom9]]=0,30,60))</f>
        <v>0</v>
      </c>
      <c r="R19" s="50">
        <f>Tabel14[[#This Row],[Kolom10]]</f>
        <v>11</v>
      </c>
      <c r="S19" s="50">
        <f>IF(Tabel186[[#This Row],[Kolom10]]=Goed!$C18,IF(Goed!$D18=1,-30,0),IF(Tabel186[[#This Row],[Kolom10]]=0,30,60))</f>
        <v>60</v>
      </c>
      <c r="T19" s="50">
        <f>Tabel14[[#This Row],[Kolom11]]</f>
        <v>19</v>
      </c>
      <c r="U19" s="50">
        <f>IF(Tabel186[[#This Row],[Kolom11]]=Goed!$C18,IF(Goed!$D18=1,-30,0),IF(Tabel186[[#This Row],[Kolom11]]=0,30,60))</f>
        <v>0</v>
      </c>
      <c r="V19" s="50">
        <f>Tabel14[[#This Row],[Kolom12]]</f>
        <v>0</v>
      </c>
      <c r="W19" s="50">
        <f>IF(Tabel186[[#This Row],[Kolom12]]=Goed!$C18,IF(Goed!$D18=1,-30,0),IF(Tabel186[[#This Row],[Kolom12]]=0,30,60))</f>
        <v>30</v>
      </c>
      <c r="X19" s="50">
        <f>Tabel14[[#This Row],[Kolom13]]</f>
        <v>19</v>
      </c>
      <c r="Y19" s="50">
        <f>IF(Tabel186[[#This Row],[Kolom13]]=Goed!$C18,IF(Goed!$D18=1,-30,0),IF(Tabel186[[#This Row],[Kolom13]]=0,30,60))</f>
        <v>0</v>
      </c>
    </row>
    <row r="20" spans="1:25" x14ac:dyDescent="0.3">
      <c r="A20" s="46">
        <f>Goed!B19</f>
        <v>17</v>
      </c>
      <c r="B20" s="50">
        <f>Tabel14[[#This Row],[Kolom2]]</f>
        <v>0</v>
      </c>
      <c r="C20" s="50">
        <f>IF(Tabel186[[#This Row],[Kolom2]]=Goed!C19,IF(Goed!$D19=1,-30,0),IF(Tabel186[[#This Row],[Kolom2]]=0,30,60))</f>
        <v>30</v>
      </c>
      <c r="D20" s="50">
        <f>Tabel14[[#This Row],[Kolom3]]</f>
        <v>0</v>
      </c>
      <c r="E20" s="50">
        <f>IF(Tabel186[[#This Row],[Kolom3]]=Goed!$C19,IF(Goed!$D19=1,-30,0),IF(Tabel186[[#This Row],[Kolom3]]=0,30,60))</f>
        <v>30</v>
      </c>
      <c r="F20" s="50">
        <f>Tabel14[[#This Row],[Kolom4]]</f>
        <v>0</v>
      </c>
      <c r="G20" s="50">
        <f>IF(Tabel186[[#This Row],[Kolom4]]=Goed!$C19,IF(Goed!$D19=1,-30,0),IF(Tabel186[[#This Row],[Kolom4]]=0,30,60))</f>
        <v>30</v>
      </c>
      <c r="H20" s="50">
        <f>Tabel14[[#This Row],[Kolom5]]</f>
        <v>0</v>
      </c>
      <c r="I20" s="50">
        <f>IF(Tabel186[[#This Row],[Kolom5]]=Goed!$C19,IF(Goed!$D19=1,-30,0),IF(Tabel186[[#This Row],[Kolom5]]=0,30,60))</f>
        <v>30</v>
      </c>
      <c r="J20" s="50">
        <f>Tabel14[[#This Row],[Kolom6]]</f>
        <v>0</v>
      </c>
      <c r="K20" s="50">
        <f>IF(Tabel186[[#This Row],[Kolom6]]=Goed!$C19,IF(Goed!$D19=1,-30,0),IF(Tabel186[[#This Row],[Kolom6]]=0,30,60))</f>
        <v>30</v>
      </c>
      <c r="L20" s="50">
        <f>Tabel14[[#This Row],[Kolom7]]</f>
        <v>78</v>
      </c>
      <c r="M20" s="50">
        <f>IF(Tabel186[[#This Row],[Kolom7]]=Goed!$C19,IF(Goed!$D19=1,-30,0),IF(Tabel186[[#This Row],[Kolom7]]=0,30,60))</f>
        <v>0</v>
      </c>
      <c r="N20" s="50">
        <f>Tabel14[[#This Row],[Kolom8]]</f>
        <v>0</v>
      </c>
      <c r="O20" s="50">
        <f>IF(Tabel186[[#This Row],[Kolom8]]=Goed!$C19,IF(Goed!$D19=1,-30,0),IF(Tabel186[[#This Row],[Kolom8]]=0,30,60))</f>
        <v>30</v>
      </c>
      <c r="P20" s="50">
        <f>Tabel14[[#This Row],[Kolom9]]</f>
        <v>0</v>
      </c>
      <c r="Q20" s="50">
        <f>IF(Tabel186[[#This Row],[Kolom9]]=Goed!$C19,IF(Goed!$D19=1,-30,0),IF(Tabel186[[#This Row],[Kolom9]]=0,30,60))</f>
        <v>30</v>
      </c>
      <c r="R20" s="50">
        <f>Tabel14[[#This Row],[Kolom10]]</f>
        <v>78</v>
      </c>
      <c r="S20" s="50">
        <f>IF(Tabel186[[#This Row],[Kolom10]]=Goed!$C19,IF(Goed!$D19=1,-30,0),IF(Tabel186[[#This Row],[Kolom10]]=0,30,60))</f>
        <v>0</v>
      </c>
      <c r="T20" s="50">
        <f>Tabel14[[#This Row],[Kolom11]]</f>
        <v>11</v>
      </c>
      <c r="U20" s="50">
        <f>IF(Tabel186[[#This Row],[Kolom11]]=Goed!$C19,IF(Goed!$D19=1,-30,0),IF(Tabel186[[#This Row],[Kolom11]]=0,30,60))</f>
        <v>60</v>
      </c>
      <c r="V20" s="50">
        <f>Tabel14[[#This Row],[Kolom12]]</f>
        <v>0</v>
      </c>
      <c r="W20" s="50">
        <f>IF(Tabel186[[#This Row],[Kolom12]]=Goed!$C19,IF(Goed!$D19=1,-30,0),IF(Tabel186[[#This Row],[Kolom12]]=0,30,60))</f>
        <v>30</v>
      </c>
      <c r="X20" s="50">
        <f>Tabel14[[#This Row],[Kolom13]]</f>
        <v>78</v>
      </c>
      <c r="Y20" s="50">
        <f>IF(Tabel186[[#This Row],[Kolom13]]=Goed!$C19,IF(Goed!$D19=1,-30,0),IF(Tabel186[[#This Row],[Kolom13]]=0,30,60))</f>
        <v>0</v>
      </c>
    </row>
    <row r="21" spans="1:25" x14ac:dyDescent="0.3">
      <c r="A21" s="46">
        <f>Goed!B20</f>
        <v>18</v>
      </c>
      <c r="B21" s="50">
        <f>Tabel14[[#This Row],[Kolom2]]</f>
        <v>48</v>
      </c>
      <c r="C21" s="50">
        <f>IF(Tabel186[[#This Row],[Kolom2]]=Goed!C20,IF(Goed!$D20=1,-30,0),IF(Tabel186[[#This Row],[Kolom2]]=0,30,60))</f>
        <v>-30</v>
      </c>
      <c r="D21" s="50">
        <f>Tabel14[[#This Row],[Kolom3]]</f>
        <v>0</v>
      </c>
      <c r="E21" s="50">
        <f>IF(Tabel186[[#This Row],[Kolom3]]=Goed!$C20,IF(Goed!$D20=1,-30,0),IF(Tabel186[[#This Row],[Kolom3]]=0,30,60))</f>
        <v>30</v>
      </c>
      <c r="F21" s="50">
        <f>Tabel14[[#This Row],[Kolom4]]</f>
        <v>0</v>
      </c>
      <c r="G21" s="50">
        <f>IF(Tabel186[[#This Row],[Kolom4]]=Goed!$C20,IF(Goed!$D20=1,-30,0),IF(Tabel186[[#This Row],[Kolom4]]=0,30,60))</f>
        <v>30</v>
      </c>
      <c r="H21" s="50">
        <f>Tabel14[[#This Row],[Kolom5]]</f>
        <v>0</v>
      </c>
      <c r="I21" s="50">
        <f>IF(Tabel186[[#This Row],[Kolom5]]=Goed!$C20,IF(Goed!$D20=1,-30,0),IF(Tabel186[[#This Row],[Kolom5]]=0,30,60))</f>
        <v>30</v>
      </c>
      <c r="J21" s="50">
        <f>Tabel14[[#This Row],[Kolom6]]</f>
        <v>48</v>
      </c>
      <c r="K21" s="50">
        <f>IF(Tabel186[[#This Row],[Kolom6]]=Goed!$C20,IF(Goed!$D20=1,-30,0),IF(Tabel186[[#This Row],[Kolom6]]=0,30,60))</f>
        <v>-30</v>
      </c>
      <c r="L21" s="50">
        <f>Tabel14[[#This Row],[Kolom7]]</f>
        <v>48</v>
      </c>
      <c r="M21" s="50">
        <f>IF(Tabel186[[#This Row],[Kolom7]]=Goed!$C20,IF(Goed!$D20=1,-30,0),IF(Tabel186[[#This Row],[Kolom7]]=0,30,60))</f>
        <v>-30</v>
      </c>
      <c r="N21" s="50">
        <f>Tabel14[[#This Row],[Kolom8]]</f>
        <v>48</v>
      </c>
      <c r="O21" s="50">
        <f>IF(Tabel186[[#This Row],[Kolom8]]=Goed!$C20,IF(Goed!$D20=1,-30,0),IF(Tabel186[[#This Row],[Kolom8]]=0,30,60))</f>
        <v>-30</v>
      </c>
      <c r="P21" s="50">
        <f>Tabel14[[#This Row],[Kolom9]]</f>
        <v>48</v>
      </c>
      <c r="Q21" s="50">
        <f>IF(Tabel186[[#This Row],[Kolom9]]=Goed!$C20,IF(Goed!$D20=1,-30,0),IF(Tabel186[[#This Row],[Kolom9]]=0,30,60))</f>
        <v>-30</v>
      </c>
      <c r="R21" s="50">
        <f>Tabel14[[#This Row],[Kolom10]]</f>
        <v>18</v>
      </c>
      <c r="S21" s="50">
        <f>IF(Tabel186[[#This Row],[Kolom10]]=Goed!$C20,IF(Goed!$D20=1,-30,0),IF(Tabel186[[#This Row],[Kolom10]]=0,30,60))</f>
        <v>60</v>
      </c>
      <c r="T21" s="50">
        <f>Tabel14[[#This Row],[Kolom11]]</f>
        <v>48</v>
      </c>
      <c r="U21" s="50">
        <f>IF(Tabel186[[#This Row],[Kolom11]]=Goed!$C20,IF(Goed!$D20=1,-30,0),IF(Tabel186[[#This Row],[Kolom11]]=0,30,60))</f>
        <v>-30</v>
      </c>
      <c r="V21" s="50">
        <f>Tabel14[[#This Row],[Kolom12]]</f>
        <v>0</v>
      </c>
      <c r="W21" s="50">
        <f>IF(Tabel186[[#This Row],[Kolom12]]=Goed!$C20,IF(Goed!$D20=1,-30,0),IF(Tabel186[[#This Row],[Kolom12]]=0,30,60))</f>
        <v>30</v>
      </c>
      <c r="X21" s="50">
        <f>Tabel14[[#This Row],[Kolom13]]</f>
        <v>48</v>
      </c>
      <c r="Y21" s="50">
        <f>IF(Tabel186[[#This Row],[Kolom13]]=Goed!$C20,IF(Goed!$D20=1,-30,0),IF(Tabel186[[#This Row],[Kolom13]]=0,30,60))</f>
        <v>-30</v>
      </c>
    </row>
    <row r="22" spans="1:25" x14ac:dyDescent="0.3">
      <c r="A22" s="46">
        <f>Goed!B21</f>
        <v>19</v>
      </c>
      <c r="B22" s="50">
        <f>Tabel14[[#This Row],[Kolom2]]</f>
        <v>61</v>
      </c>
      <c r="C22" s="50">
        <f>IF(Tabel186[[#This Row],[Kolom2]]=Goed!C21,IF(Goed!$D21=1,-30,0),IF(Tabel186[[#This Row],[Kolom2]]=0,30,60))</f>
        <v>0</v>
      </c>
      <c r="D22" s="50">
        <f>Tabel14[[#This Row],[Kolom3]]</f>
        <v>0</v>
      </c>
      <c r="E22" s="50">
        <f>IF(Tabel186[[#This Row],[Kolom3]]=Goed!$C21,IF(Goed!$D21=1,-30,0),IF(Tabel186[[#This Row],[Kolom3]]=0,30,60))</f>
        <v>30</v>
      </c>
      <c r="F22" s="50">
        <f>Tabel14[[#This Row],[Kolom4]]</f>
        <v>0</v>
      </c>
      <c r="G22" s="50">
        <f>IF(Tabel186[[#This Row],[Kolom4]]=Goed!$C21,IF(Goed!$D21=1,-30,0),IF(Tabel186[[#This Row],[Kolom4]]=0,30,60))</f>
        <v>30</v>
      </c>
      <c r="H22" s="50">
        <f>Tabel14[[#This Row],[Kolom5]]</f>
        <v>0</v>
      </c>
      <c r="I22" s="50">
        <f>IF(Tabel186[[#This Row],[Kolom5]]=Goed!$C21,IF(Goed!$D21=1,-30,0),IF(Tabel186[[#This Row],[Kolom5]]=0,30,60))</f>
        <v>30</v>
      </c>
      <c r="J22" s="50">
        <f>Tabel14[[#This Row],[Kolom6]]</f>
        <v>61</v>
      </c>
      <c r="K22" s="50">
        <f>IF(Tabel186[[#This Row],[Kolom6]]=Goed!$C21,IF(Goed!$D21=1,-30,0),IF(Tabel186[[#This Row],[Kolom6]]=0,30,60))</f>
        <v>0</v>
      </c>
      <c r="L22" s="50">
        <f>Tabel14[[#This Row],[Kolom7]]</f>
        <v>61</v>
      </c>
      <c r="M22" s="50">
        <f>IF(Tabel186[[#This Row],[Kolom7]]=Goed!$C21,IF(Goed!$D21=1,-30,0),IF(Tabel186[[#This Row],[Kolom7]]=0,30,60))</f>
        <v>0</v>
      </c>
      <c r="N22" s="50">
        <f>Tabel14[[#This Row],[Kolom8]]</f>
        <v>61</v>
      </c>
      <c r="O22" s="50">
        <f>IF(Tabel186[[#This Row],[Kolom8]]=Goed!$C21,IF(Goed!$D21=1,-30,0),IF(Tabel186[[#This Row],[Kolom8]]=0,30,60))</f>
        <v>0</v>
      </c>
      <c r="P22" s="50">
        <f>Tabel14[[#This Row],[Kolom9]]</f>
        <v>61</v>
      </c>
      <c r="Q22" s="50">
        <f>IF(Tabel186[[#This Row],[Kolom9]]=Goed!$C21,IF(Goed!$D21=1,-30,0),IF(Tabel186[[#This Row],[Kolom9]]=0,30,60))</f>
        <v>0</v>
      </c>
      <c r="R22" s="50">
        <f>Tabel14[[#This Row],[Kolom10]]</f>
        <v>61</v>
      </c>
      <c r="S22" s="50">
        <f>IF(Tabel186[[#This Row],[Kolom10]]=Goed!$C21,IF(Goed!$D21=1,-30,0),IF(Tabel186[[#This Row],[Kolom10]]=0,30,60))</f>
        <v>0</v>
      </c>
      <c r="T22" s="50">
        <f>Tabel14[[#This Row],[Kolom11]]</f>
        <v>61</v>
      </c>
      <c r="U22" s="50">
        <f>IF(Tabel186[[#This Row],[Kolom11]]=Goed!$C21,IF(Goed!$D21=1,-30,0),IF(Tabel186[[#This Row],[Kolom11]]=0,30,60))</f>
        <v>0</v>
      </c>
      <c r="V22" s="50">
        <f>Tabel14[[#This Row],[Kolom12]]</f>
        <v>0</v>
      </c>
      <c r="W22" s="50">
        <f>IF(Tabel186[[#This Row],[Kolom12]]=Goed!$C21,IF(Goed!$D21=1,-30,0),IF(Tabel186[[#This Row],[Kolom12]]=0,30,60))</f>
        <v>30</v>
      </c>
      <c r="X22" s="50">
        <f>Tabel14[[#This Row],[Kolom13]]</f>
        <v>61</v>
      </c>
      <c r="Y22" s="50">
        <f>IF(Tabel186[[#This Row],[Kolom13]]=Goed!$C21,IF(Goed!$D21=1,-30,0),IF(Tabel186[[#This Row],[Kolom13]]=0,30,60))</f>
        <v>0</v>
      </c>
    </row>
    <row r="23" spans="1:25" x14ac:dyDescent="0.3">
      <c r="A23" s="46">
        <f>Goed!B22</f>
        <v>20</v>
      </c>
      <c r="B23" s="50">
        <f>Tabel14[[#This Row],[Kolom2]]</f>
        <v>15</v>
      </c>
      <c r="C23" s="50">
        <f>IF(Tabel186[[#This Row],[Kolom2]]=Goed!C22,IF(Goed!$D22=1,-30,0),IF(Tabel186[[#This Row],[Kolom2]]=0,30,60))</f>
        <v>60</v>
      </c>
      <c r="D23" s="50">
        <f>Tabel14[[#This Row],[Kolom3]]</f>
        <v>15</v>
      </c>
      <c r="E23" s="50">
        <f>IF(Tabel186[[#This Row],[Kolom3]]=Goed!$C22,IF(Goed!$D22=1,-30,0),IF(Tabel186[[#This Row],[Kolom3]]=0,30,60))</f>
        <v>60</v>
      </c>
      <c r="F23" s="50">
        <f>Tabel14[[#This Row],[Kolom4]]</f>
        <v>15</v>
      </c>
      <c r="G23" s="50">
        <f>IF(Tabel186[[#This Row],[Kolom4]]=Goed!$C22,IF(Goed!$D22=1,-30,0),IF(Tabel186[[#This Row],[Kolom4]]=0,30,60))</f>
        <v>60</v>
      </c>
      <c r="H23" s="50">
        <f>Tabel14[[#This Row],[Kolom5]]</f>
        <v>15</v>
      </c>
      <c r="I23" s="50">
        <f>IF(Tabel186[[#This Row],[Kolom5]]=Goed!$C22,IF(Goed!$D22=1,-30,0),IF(Tabel186[[#This Row],[Kolom5]]=0,30,60))</f>
        <v>60</v>
      </c>
      <c r="J23" s="50">
        <f>Tabel14[[#This Row],[Kolom6]]</f>
        <v>64</v>
      </c>
      <c r="K23" s="50">
        <f>IF(Tabel186[[#This Row],[Kolom6]]=Goed!$C22,IF(Goed!$D22=1,-30,0),IF(Tabel186[[#This Row],[Kolom6]]=0,30,60))</f>
        <v>0</v>
      </c>
      <c r="L23" s="50">
        <f>Tabel14[[#This Row],[Kolom7]]</f>
        <v>15</v>
      </c>
      <c r="M23" s="50">
        <f>IF(Tabel186[[#This Row],[Kolom7]]=Goed!$C22,IF(Goed!$D22=1,-30,0),IF(Tabel186[[#This Row],[Kolom7]]=0,30,60))</f>
        <v>60</v>
      </c>
      <c r="N23" s="50">
        <f>Tabel14[[#This Row],[Kolom8]]</f>
        <v>64</v>
      </c>
      <c r="O23" s="50">
        <f>IF(Tabel186[[#This Row],[Kolom8]]=Goed!$C22,IF(Goed!$D22=1,-30,0),IF(Tabel186[[#This Row],[Kolom8]]=0,30,60))</f>
        <v>0</v>
      </c>
      <c r="P23" s="50">
        <f>Tabel14[[#This Row],[Kolom9]]</f>
        <v>64</v>
      </c>
      <c r="Q23" s="50">
        <f>IF(Tabel186[[#This Row],[Kolom9]]=Goed!$C22,IF(Goed!$D22=1,-30,0),IF(Tabel186[[#This Row],[Kolom9]]=0,30,60))</f>
        <v>0</v>
      </c>
      <c r="R23" s="50">
        <f>Tabel14[[#This Row],[Kolom10]]</f>
        <v>64</v>
      </c>
      <c r="S23" s="50">
        <f>IF(Tabel186[[#This Row],[Kolom10]]=Goed!$C22,IF(Goed!$D22=1,-30,0),IF(Tabel186[[#This Row],[Kolom10]]=0,30,60))</f>
        <v>0</v>
      </c>
      <c r="T23" s="50">
        <f>Tabel14[[#This Row],[Kolom11]]</f>
        <v>15</v>
      </c>
      <c r="U23" s="50">
        <f>IF(Tabel186[[#This Row],[Kolom11]]=Goed!$C22,IF(Goed!$D22=1,-30,0),IF(Tabel186[[#This Row],[Kolom11]]=0,30,60))</f>
        <v>60</v>
      </c>
      <c r="V23" s="50">
        <f>Tabel14[[#This Row],[Kolom12]]</f>
        <v>0</v>
      </c>
      <c r="W23" s="50">
        <f>IF(Tabel186[[#This Row],[Kolom12]]=Goed!$C22,IF(Goed!$D22=1,-30,0),IF(Tabel186[[#This Row],[Kolom12]]=0,30,60))</f>
        <v>30</v>
      </c>
      <c r="X23" s="50">
        <f>Tabel14[[#This Row],[Kolom13]]</f>
        <v>15</v>
      </c>
      <c r="Y23" s="50">
        <f>IF(Tabel186[[#This Row],[Kolom13]]=Goed!$C22,IF(Goed!$D22=1,-30,0),IF(Tabel186[[#This Row],[Kolom13]]=0,30,60))</f>
        <v>60</v>
      </c>
    </row>
    <row r="24" spans="1:25" x14ac:dyDescent="0.3">
      <c r="A24" s="46">
        <f>Goed!B23</f>
        <v>21</v>
      </c>
      <c r="B24" s="50">
        <f>Tabel14[[#This Row],[Kolom2]]</f>
        <v>68</v>
      </c>
      <c r="C24" s="50">
        <f>IF(Tabel186[[#This Row],[Kolom2]]=Goed!C23,IF(Goed!$D23=1,-30,0),IF(Tabel186[[#This Row],[Kolom2]]=0,30,60))</f>
        <v>0</v>
      </c>
      <c r="D24" s="50">
        <f>Tabel14[[#This Row],[Kolom3]]</f>
        <v>86</v>
      </c>
      <c r="E24" s="50">
        <f>IF(Tabel186[[#This Row],[Kolom3]]=Goed!$C23,IF(Goed!$D23=1,-30,0),IF(Tabel186[[#This Row],[Kolom3]]=0,30,60))</f>
        <v>60</v>
      </c>
      <c r="F24" s="50">
        <f>Tabel14[[#This Row],[Kolom4]]</f>
        <v>68</v>
      </c>
      <c r="G24" s="50">
        <f>IF(Tabel186[[#This Row],[Kolom4]]=Goed!$C23,IF(Goed!$D23=1,-30,0),IF(Tabel186[[#This Row],[Kolom4]]=0,30,60))</f>
        <v>0</v>
      </c>
      <c r="H24" s="50">
        <f>Tabel14[[#This Row],[Kolom5]]</f>
        <v>68</v>
      </c>
      <c r="I24" s="50">
        <f>IF(Tabel186[[#This Row],[Kolom5]]=Goed!$C23,IF(Goed!$D23=1,-30,0),IF(Tabel186[[#This Row],[Kolom5]]=0,30,60))</f>
        <v>0</v>
      </c>
      <c r="J24" s="50">
        <f>Tabel14[[#This Row],[Kolom6]]</f>
        <v>68</v>
      </c>
      <c r="K24" s="50">
        <f>IF(Tabel186[[#This Row],[Kolom6]]=Goed!$C23,IF(Goed!$D23=1,-30,0),IF(Tabel186[[#This Row],[Kolom6]]=0,30,60))</f>
        <v>0</v>
      </c>
      <c r="L24" s="50">
        <f>Tabel14[[#This Row],[Kolom7]]</f>
        <v>68</v>
      </c>
      <c r="M24" s="50">
        <f>IF(Tabel186[[#This Row],[Kolom7]]=Goed!$C23,IF(Goed!$D23=1,-30,0),IF(Tabel186[[#This Row],[Kolom7]]=0,30,60))</f>
        <v>0</v>
      </c>
      <c r="N24" s="50">
        <f>Tabel14[[#This Row],[Kolom8]]</f>
        <v>68</v>
      </c>
      <c r="O24" s="50">
        <f>IF(Tabel186[[#This Row],[Kolom8]]=Goed!$C23,IF(Goed!$D23=1,-30,0),IF(Tabel186[[#This Row],[Kolom8]]=0,30,60))</f>
        <v>0</v>
      </c>
      <c r="P24" s="50">
        <f>Tabel14[[#This Row],[Kolom9]]</f>
        <v>68</v>
      </c>
      <c r="Q24" s="50">
        <f>IF(Tabel186[[#This Row],[Kolom9]]=Goed!$C23,IF(Goed!$D23=1,-30,0),IF(Tabel186[[#This Row],[Kolom9]]=0,30,60))</f>
        <v>0</v>
      </c>
      <c r="R24" s="50">
        <f>Tabel14[[#This Row],[Kolom10]]</f>
        <v>68</v>
      </c>
      <c r="S24" s="50">
        <f>IF(Tabel186[[#This Row],[Kolom10]]=Goed!$C23,IF(Goed!$D23=1,-30,0),IF(Tabel186[[#This Row],[Kolom10]]=0,30,60))</f>
        <v>0</v>
      </c>
      <c r="T24" s="50">
        <f>Tabel14[[#This Row],[Kolom11]]</f>
        <v>68</v>
      </c>
      <c r="U24" s="50">
        <f>IF(Tabel186[[#This Row],[Kolom11]]=Goed!$C23,IF(Goed!$D23=1,-30,0),IF(Tabel186[[#This Row],[Kolom11]]=0,30,60))</f>
        <v>0</v>
      </c>
      <c r="V24" s="50">
        <f>Tabel14[[#This Row],[Kolom12]]</f>
        <v>0</v>
      </c>
      <c r="W24" s="50">
        <f>IF(Tabel186[[#This Row],[Kolom12]]=Goed!$C23,IF(Goed!$D23=1,-30,0),IF(Tabel186[[#This Row],[Kolom12]]=0,30,60))</f>
        <v>30</v>
      </c>
      <c r="X24" s="50">
        <f>Tabel14[[#This Row],[Kolom13]]</f>
        <v>68</v>
      </c>
      <c r="Y24" s="50">
        <f>IF(Tabel186[[#This Row],[Kolom13]]=Goed!$C23,IF(Goed!$D23=1,-30,0),IF(Tabel186[[#This Row],[Kolom13]]=0,30,60))</f>
        <v>0</v>
      </c>
    </row>
    <row r="25" spans="1:25" x14ac:dyDescent="0.3">
      <c r="A25" s="46">
        <f>Goed!B24</f>
        <v>22</v>
      </c>
      <c r="B25" s="50">
        <f>Tabel14[[#This Row],[Kolom2]]</f>
        <v>0</v>
      </c>
      <c r="C25" s="50">
        <f>IF(Tabel186[[#This Row],[Kolom2]]=Goed!C24,IF(Goed!$D24=1,-30,0),IF(Tabel186[[#This Row],[Kolom2]]=0,30,60))</f>
        <v>30</v>
      </c>
      <c r="D25" s="50">
        <f>Tabel14[[#This Row],[Kolom3]]</f>
        <v>0</v>
      </c>
      <c r="E25" s="50">
        <f>IF(Tabel186[[#This Row],[Kolom3]]=Goed!$C24,IF(Goed!$D24=1,-30,0),IF(Tabel186[[#This Row],[Kolom3]]=0,30,60))</f>
        <v>30</v>
      </c>
      <c r="F25" s="50">
        <f>Tabel14[[#This Row],[Kolom4]]</f>
        <v>0</v>
      </c>
      <c r="G25" s="50">
        <f>IF(Tabel186[[#This Row],[Kolom4]]=Goed!$C24,IF(Goed!$D24=1,-30,0),IF(Tabel186[[#This Row],[Kolom4]]=0,30,60))</f>
        <v>30</v>
      </c>
      <c r="H25" s="50">
        <f>Tabel14[[#This Row],[Kolom5]]</f>
        <v>0</v>
      </c>
      <c r="I25" s="50">
        <f>IF(Tabel186[[#This Row],[Kolom5]]=Goed!$C24,IF(Goed!$D24=1,-30,0),IF(Tabel186[[#This Row],[Kolom5]]=0,30,60))</f>
        <v>30</v>
      </c>
      <c r="J25" s="50">
        <f>Tabel14[[#This Row],[Kolom6]]</f>
        <v>0</v>
      </c>
      <c r="K25" s="50">
        <f>IF(Tabel186[[#This Row],[Kolom6]]=Goed!$C24,IF(Goed!$D24=1,-30,0),IF(Tabel186[[#This Row],[Kolom6]]=0,30,60))</f>
        <v>30</v>
      </c>
      <c r="L25" s="50">
        <f>Tabel14[[#This Row],[Kolom7]]</f>
        <v>0</v>
      </c>
      <c r="M25" s="50">
        <f>IF(Tabel186[[#This Row],[Kolom7]]=Goed!$C24,IF(Goed!$D24=1,-30,0),IF(Tabel186[[#This Row],[Kolom7]]=0,30,60))</f>
        <v>30</v>
      </c>
      <c r="N25" s="50">
        <f>Tabel14[[#This Row],[Kolom8]]</f>
        <v>4</v>
      </c>
      <c r="O25" s="50">
        <f>IF(Tabel186[[#This Row],[Kolom8]]=Goed!$C24,IF(Goed!$D24=1,-30,0),IF(Tabel186[[#This Row],[Kolom8]]=0,30,60))</f>
        <v>0</v>
      </c>
      <c r="P25" s="50">
        <f>Tabel14[[#This Row],[Kolom9]]</f>
        <v>0</v>
      </c>
      <c r="Q25" s="50">
        <f>IF(Tabel186[[#This Row],[Kolom9]]=Goed!$C24,IF(Goed!$D24=1,-30,0),IF(Tabel186[[#This Row],[Kolom9]]=0,30,60))</f>
        <v>30</v>
      </c>
      <c r="R25" s="50">
        <f>Tabel14[[#This Row],[Kolom10]]</f>
        <v>0</v>
      </c>
      <c r="S25" s="50">
        <f>IF(Tabel186[[#This Row],[Kolom10]]=Goed!$C24,IF(Goed!$D24=1,-30,0),IF(Tabel186[[#This Row],[Kolom10]]=0,30,60))</f>
        <v>30</v>
      </c>
      <c r="T25" s="50">
        <f>Tabel14[[#This Row],[Kolom11]]</f>
        <v>4</v>
      </c>
      <c r="U25" s="50">
        <f>IF(Tabel186[[#This Row],[Kolom11]]=Goed!$C24,IF(Goed!$D24=1,-30,0),IF(Tabel186[[#This Row],[Kolom11]]=0,30,60))</f>
        <v>0</v>
      </c>
      <c r="V25" s="50">
        <f>Tabel14[[#This Row],[Kolom12]]</f>
        <v>4</v>
      </c>
      <c r="W25" s="50">
        <f>IF(Tabel186[[#This Row],[Kolom12]]=Goed!$C24,IF(Goed!$D24=1,-30,0),IF(Tabel186[[#This Row],[Kolom12]]=0,30,60))</f>
        <v>0</v>
      </c>
      <c r="X25" s="50">
        <f>Tabel14[[#This Row],[Kolom13]]</f>
        <v>4</v>
      </c>
      <c r="Y25" s="50">
        <f>IF(Tabel186[[#This Row],[Kolom13]]=Goed!$C24,IF(Goed!$D24=1,-30,0),IF(Tabel186[[#This Row],[Kolom13]]=0,30,60))</f>
        <v>0</v>
      </c>
    </row>
    <row r="26" spans="1:25" x14ac:dyDescent="0.3">
      <c r="A26" s="46">
        <f>Goed!B25</f>
        <v>23</v>
      </c>
      <c r="B26" s="50">
        <f>Tabel14[[#This Row],[Kolom2]]</f>
        <v>72</v>
      </c>
      <c r="C26" s="50">
        <f>IF(Tabel186[[#This Row],[Kolom2]]=Goed!C25,IF(Goed!$D25=1,-30,0),IF(Tabel186[[#This Row],[Kolom2]]=0,30,60))</f>
        <v>0</v>
      </c>
      <c r="D26" s="50">
        <f>Tabel14[[#This Row],[Kolom3]]</f>
        <v>0</v>
      </c>
      <c r="E26" s="50">
        <f>IF(Tabel186[[#This Row],[Kolom3]]=Goed!$C25,IF(Goed!$D25=1,-30,0),IF(Tabel186[[#This Row],[Kolom3]]=0,30,60))</f>
        <v>30</v>
      </c>
      <c r="F26" s="50">
        <f>Tabel14[[#This Row],[Kolom4]]</f>
        <v>72</v>
      </c>
      <c r="G26" s="50">
        <f>IF(Tabel186[[#This Row],[Kolom4]]=Goed!$C25,IF(Goed!$D25=1,-30,0),IF(Tabel186[[#This Row],[Kolom4]]=0,30,60))</f>
        <v>0</v>
      </c>
      <c r="H26" s="50">
        <f>Tabel14[[#This Row],[Kolom5]]</f>
        <v>72</v>
      </c>
      <c r="I26" s="50">
        <f>IF(Tabel186[[#This Row],[Kolom5]]=Goed!$C25,IF(Goed!$D25=1,-30,0),IF(Tabel186[[#This Row],[Kolom5]]=0,30,60))</f>
        <v>0</v>
      </c>
      <c r="J26" s="50">
        <f>Tabel14[[#This Row],[Kolom6]]</f>
        <v>72</v>
      </c>
      <c r="K26" s="50">
        <f>IF(Tabel186[[#This Row],[Kolom6]]=Goed!$C25,IF(Goed!$D25=1,-30,0),IF(Tabel186[[#This Row],[Kolom6]]=0,30,60))</f>
        <v>0</v>
      </c>
      <c r="L26" s="50">
        <f>Tabel14[[#This Row],[Kolom7]]</f>
        <v>72</v>
      </c>
      <c r="M26" s="50">
        <f>IF(Tabel186[[#This Row],[Kolom7]]=Goed!$C25,IF(Goed!$D25=1,-30,0),IF(Tabel186[[#This Row],[Kolom7]]=0,30,60))</f>
        <v>0</v>
      </c>
      <c r="N26" s="50">
        <f>Tabel14[[#This Row],[Kolom8]]</f>
        <v>72</v>
      </c>
      <c r="O26" s="50">
        <f>IF(Tabel186[[#This Row],[Kolom8]]=Goed!$C25,IF(Goed!$D25=1,-30,0),IF(Tabel186[[#This Row],[Kolom8]]=0,30,60))</f>
        <v>0</v>
      </c>
      <c r="P26" s="50">
        <f>Tabel14[[#This Row],[Kolom9]]</f>
        <v>72</v>
      </c>
      <c r="Q26" s="50">
        <f>IF(Tabel186[[#This Row],[Kolom9]]=Goed!$C25,IF(Goed!$D25=1,-30,0),IF(Tabel186[[#This Row],[Kolom9]]=0,30,60))</f>
        <v>0</v>
      </c>
      <c r="R26" s="50">
        <f>Tabel14[[#This Row],[Kolom10]]</f>
        <v>72</v>
      </c>
      <c r="S26" s="50">
        <f>IF(Tabel186[[#This Row],[Kolom10]]=Goed!$C25,IF(Goed!$D25=1,-30,0),IF(Tabel186[[#This Row],[Kolom10]]=0,30,60))</f>
        <v>0</v>
      </c>
      <c r="T26" s="50">
        <f>Tabel14[[#This Row],[Kolom11]]</f>
        <v>72</v>
      </c>
      <c r="U26" s="50">
        <f>IF(Tabel186[[#This Row],[Kolom11]]=Goed!$C25,IF(Goed!$D25=1,-30,0),IF(Tabel186[[#This Row],[Kolom11]]=0,30,60))</f>
        <v>0</v>
      </c>
      <c r="V26" s="50">
        <f>Tabel14[[#This Row],[Kolom12]]</f>
        <v>0</v>
      </c>
      <c r="W26" s="50">
        <f>IF(Tabel186[[#This Row],[Kolom12]]=Goed!$C25,IF(Goed!$D25=1,-30,0),IF(Tabel186[[#This Row],[Kolom12]]=0,30,60))</f>
        <v>30</v>
      </c>
      <c r="X26" s="50">
        <f>Tabel14[[#This Row],[Kolom13]]</f>
        <v>72</v>
      </c>
      <c r="Y26" s="50">
        <f>IF(Tabel186[[#This Row],[Kolom13]]=Goed!$C25,IF(Goed!$D25=1,-30,0),IF(Tabel186[[#This Row],[Kolom13]]=0,30,60))</f>
        <v>0</v>
      </c>
    </row>
    <row r="27" spans="1:25" x14ac:dyDescent="0.3">
      <c r="A27" s="46">
        <f>Goed!B26</f>
        <v>24</v>
      </c>
      <c r="B27" s="50">
        <f>Tabel14[[#This Row],[Kolom2]]</f>
        <v>0</v>
      </c>
      <c r="C27" s="50">
        <f>IF(Tabel186[[#This Row],[Kolom2]]=Goed!C26,IF(Goed!$D26=1,-30,0),IF(Tabel186[[#This Row],[Kolom2]]=0,30,60))</f>
        <v>30</v>
      </c>
      <c r="D27" s="50">
        <f>Tabel14[[#This Row],[Kolom3]]</f>
        <v>0</v>
      </c>
      <c r="E27" s="50">
        <f>IF(Tabel186[[#This Row],[Kolom3]]=Goed!$C26,IF(Goed!$D26=1,-30,0),IF(Tabel186[[#This Row],[Kolom3]]=0,30,60))</f>
        <v>30</v>
      </c>
      <c r="F27" s="50">
        <f>Tabel14[[#This Row],[Kolom4]]</f>
        <v>0</v>
      </c>
      <c r="G27" s="50">
        <f>IF(Tabel186[[#This Row],[Kolom4]]=Goed!$C26,IF(Goed!$D26=1,-30,0),IF(Tabel186[[#This Row],[Kolom4]]=0,30,60))</f>
        <v>30</v>
      </c>
      <c r="H27" s="50">
        <f>Tabel14[[#This Row],[Kolom5]]</f>
        <v>21</v>
      </c>
      <c r="I27" s="50">
        <f>IF(Tabel186[[#This Row],[Kolom5]]=Goed!$C26,IF(Goed!$D26=1,-30,0),IF(Tabel186[[#This Row],[Kolom5]]=0,30,60))</f>
        <v>0</v>
      </c>
      <c r="J27" s="50">
        <f>Tabel14[[#This Row],[Kolom6]]</f>
        <v>0</v>
      </c>
      <c r="K27" s="50">
        <f>IF(Tabel186[[#This Row],[Kolom6]]=Goed!$C26,IF(Goed!$D26=1,-30,0),IF(Tabel186[[#This Row],[Kolom6]]=0,30,60))</f>
        <v>30</v>
      </c>
      <c r="L27" s="50">
        <f>Tabel14[[#This Row],[Kolom7]]</f>
        <v>21</v>
      </c>
      <c r="M27" s="50">
        <f>IF(Tabel186[[#This Row],[Kolom7]]=Goed!$C26,IF(Goed!$D26=1,-30,0),IF(Tabel186[[#This Row],[Kolom7]]=0,30,60))</f>
        <v>0</v>
      </c>
      <c r="N27" s="50">
        <f>Tabel14[[#This Row],[Kolom8]]</f>
        <v>21</v>
      </c>
      <c r="O27" s="50">
        <f>IF(Tabel186[[#This Row],[Kolom8]]=Goed!$C26,IF(Goed!$D26=1,-30,0),IF(Tabel186[[#This Row],[Kolom8]]=0,30,60))</f>
        <v>0</v>
      </c>
      <c r="P27" s="50">
        <f>Tabel14[[#This Row],[Kolom9]]</f>
        <v>21</v>
      </c>
      <c r="Q27" s="50">
        <f>IF(Tabel186[[#This Row],[Kolom9]]=Goed!$C26,IF(Goed!$D26=1,-30,0),IF(Tabel186[[#This Row],[Kolom9]]=0,30,60))</f>
        <v>0</v>
      </c>
      <c r="R27" s="50">
        <f>Tabel14[[#This Row],[Kolom10]]</f>
        <v>0</v>
      </c>
      <c r="S27" s="50">
        <f>IF(Tabel186[[#This Row],[Kolom10]]=Goed!$C26,IF(Goed!$D26=1,-30,0),IF(Tabel186[[#This Row],[Kolom10]]=0,30,60))</f>
        <v>30</v>
      </c>
      <c r="T27" s="50">
        <f>Tabel14[[#This Row],[Kolom11]]</f>
        <v>21</v>
      </c>
      <c r="U27" s="50">
        <f>IF(Tabel186[[#This Row],[Kolom11]]=Goed!$C26,IF(Goed!$D26=1,-30,0),IF(Tabel186[[#This Row],[Kolom11]]=0,30,60))</f>
        <v>0</v>
      </c>
      <c r="V27" s="50">
        <f>Tabel14[[#This Row],[Kolom12]]</f>
        <v>21</v>
      </c>
      <c r="W27" s="50">
        <f>IF(Tabel186[[#This Row],[Kolom12]]=Goed!$C26,IF(Goed!$D26=1,-30,0),IF(Tabel186[[#This Row],[Kolom12]]=0,30,60))</f>
        <v>0</v>
      </c>
      <c r="X27" s="50">
        <f>Tabel14[[#This Row],[Kolom13]]</f>
        <v>21</v>
      </c>
      <c r="Y27" s="50">
        <f>IF(Tabel186[[#This Row],[Kolom13]]=Goed!$C26,IF(Goed!$D26=1,-30,0),IF(Tabel186[[#This Row],[Kolom13]]=0,30,60))</f>
        <v>0</v>
      </c>
    </row>
    <row r="28" spans="1:25" x14ac:dyDescent="0.3">
      <c r="A28" s="46">
        <f>Goed!B27</f>
        <v>25</v>
      </c>
      <c r="B28" s="50">
        <f>Tabel14[[#This Row],[Kolom2]]</f>
        <v>50</v>
      </c>
      <c r="C28" s="50">
        <f>IF(Tabel186[[#This Row],[Kolom2]]=Goed!C27,IF(Goed!$D27=1,-30,0),IF(Tabel186[[#This Row],[Kolom2]]=0,30,60))</f>
        <v>-30</v>
      </c>
      <c r="D28" s="50">
        <f>Tabel14[[#This Row],[Kolom3]]</f>
        <v>50</v>
      </c>
      <c r="E28" s="50">
        <f>IF(Tabel186[[#This Row],[Kolom3]]=Goed!$C27,IF(Goed!$D27=1,-30,0),IF(Tabel186[[#This Row],[Kolom3]]=0,30,60))</f>
        <v>-30</v>
      </c>
      <c r="F28" s="50">
        <f>Tabel14[[#This Row],[Kolom4]]</f>
        <v>50</v>
      </c>
      <c r="G28" s="50">
        <f>IF(Tabel186[[#This Row],[Kolom4]]=Goed!$C27,IF(Goed!$D27=1,-30,0),IF(Tabel186[[#This Row],[Kolom4]]=0,30,60))</f>
        <v>-30</v>
      </c>
      <c r="H28" s="50">
        <f>Tabel14[[#This Row],[Kolom5]]</f>
        <v>0</v>
      </c>
      <c r="I28" s="50">
        <f>IF(Tabel186[[#This Row],[Kolom5]]=Goed!$C27,IF(Goed!$D27=1,-30,0),IF(Tabel186[[#This Row],[Kolom5]]=0,30,60))</f>
        <v>30</v>
      </c>
      <c r="J28" s="50">
        <f>Tabel14[[#This Row],[Kolom6]]</f>
        <v>50</v>
      </c>
      <c r="K28" s="50">
        <f>IF(Tabel186[[#This Row],[Kolom6]]=Goed!$C27,IF(Goed!$D27=1,-30,0),IF(Tabel186[[#This Row],[Kolom6]]=0,30,60))</f>
        <v>-30</v>
      </c>
      <c r="L28" s="50">
        <f>Tabel14[[#This Row],[Kolom7]]</f>
        <v>50</v>
      </c>
      <c r="M28" s="50">
        <f>IF(Tabel186[[#This Row],[Kolom7]]=Goed!$C27,IF(Goed!$D27=1,-30,0),IF(Tabel186[[#This Row],[Kolom7]]=0,30,60))</f>
        <v>-30</v>
      </c>
      <c r="N28" s="50">
        <f>Tabel14[[#This Row],[Kolom8]]</f>
        <v>0</v>
      </c>
      <c r="O28" s="50">
        <f>IF(Tabel186[[#This Row],[Kolom8]]=Goed!$C27,IF(Goed!$D27=1,-30,0),IF(Tabel186[[#This Row],[Kolom8]]=0,30,60))</f>
        <v>30</v>
      </c>
      <c r="P28" s="50">
        <f>Tabel14[[#This Row],[Kolom9]]</f>
        <v>0</v>
      </c>
      <c r="Q28" s="50">
        <f>IF(Tabel186[[#This Row],[Kolom9]]=Goed!$C27,IF(Goed!$D27=1,-30,0),IF(Tabel186[[#This Row],[Kolom9]]=0,30,60))</f>
        <v>30</v>
      </c>
      <c r="R28" s="50">
        <f>Tabel14[[#This Row],[Kolom10]]</f>
        <v>50</v>
      </c>
      <c r="S28" s="50">
        <f>IF(Tabel186[[#This Row],[Kolom10]]=Goed!$C27,IF(Goed!$D27=1,-30,0),IF(Tabel186[[#This Row],[Kolom10]]=0,30,60))</f>
        <v>-30</v>
      </c>
      <c r="T28" s="50">
        <f>Tabel14[[#This Row],[Kolom11]]</f>
        <v>50</v>
      </c>
      <c r="U28" s="50">
        <f>IF(Tabel186[[#This Row],[Kolom11]]=Goed!$C27,IF(Goed!$D27=1,-30,0),IF(Tabel186[[#This Row],[Kolom11]]=0,30,60))</f>
        <v>-30</v>
      </c>
      <c r="V28" s="50">
        <f>Tabel14[[#This Row],[Kolom12]]</f>
        <v>0</v>
      </c>
      <c r="W28" s="50">
        <f>IF(Tabel186[[#This Row],[Kolom12]]=Goed!$C27,IF(Goed!$D27=1,-30,0),IF(Tabel186[[#This Row],[Kolom12]]=0,30,60))</f>
        <v>30</v>
      </c>
      <c r="X28" s="50">
        <f>Tabel14[[#This Row],[Kolom13]]</f>
        <v>50</v>
      </c>
      <c r="Y28" s="50">
        <f>IF(Tabel186[[#This Row],[Kolom13]]=Goed!$C27,IF(Goed!$D27=1,-30,0),IF(Tabel186[[#This Row],[Kolom13]]=0,30,60))</f>
        <v>-30</v>
      </c>
    </row>
    <row r="29" spans="1:25" x14ac:dyDescent="0.3">
      <c r="A29" s="46">
        <f>Goed!B28</f>
        <v>26</v>
      </c>
      <c r="B29" s="50">
        <f>Tabel14[[#This Row],[Kolom2]]</f>
        <v>9</v>
      </c>
      <c r="C29" s="50">
        <f>IF(Tabel186[[#This Row],[Kolom2]]=Goed!C28,IF(Goed!$D28=1,-30,0),IF(Tabel186[[#This Row],[Kolom2]]=0,30,60))</f>
        <v>0</v>
      </c>
      <c r="D29" s="50">
        <f>Tabel14[[#This Row],[Kolom3]]</f>
        <v>9</v>
      </c>
      <c r="E29" s="50">
        <f>IF(Tabel186[[#This Row],[Kolom3]]=Goed!$C28,IF(Goed!$D28=1,-30,0),IF(Tabel186[[#This Row],[Kolom3]]=0,30,60))</f>
        <v>0</v>
      </c>
      <c r="F29" s="50">
        <f>Tabel14[[#This Row],[Kolom4]]</f>
        <v>9</v>
      </c>
      <c r="G29" s="50">
        <f>IF(Tabel186[[#This Row],[Kolom4]]=Goed!$C28,IF(Goed!$D28=1,-30,0),IF(Tabel186[[#This Row],[Kolom4]]=0,30,60))</f>
        <v>0</v>
      </c>
      <c r="H29" s="50">
        <f>Tabel14[[#This Row],[Kolom5]]</f>
        <v>0</v>
      </c>
      <c r="I29" s="50">
        <f>IF(Tabel186[[#This Row],[Kolom5]]=Goed!$C28,IF(Goed!$D28=1,-30,0),IF(Tabel186[[#This Row],[Kolom5]]=0,30,60))</f>
        <v>30</v>
      </c>
      <c r="J29" s="50">
        <f>Tabel14[[#This Row],[Kolom6]]</f>
        <v>9</v>
      </c>
      <c r="K29" s="50">
        <f>IF(Tabel186[[#This Row],[Kolom6]]=Goed!$C28,IF(Goed!$D28=1,-30,0),IF(Tabel186[[#This Row],[Kolom6]]=0,30,60))</f>
        <v>0</v>
      </c>
      <c r="L29" s="50">
        <f>Tabel14[[#This Row],[Kolom7]]</f>
        <v>9</v>
      </c>
      <c r="M29" s="50">
        <f>IF(Tabel186[[#This Row],[Kolom7]]=Goed!$C28,IF(Goed!$D28=1,-30,0),IF(Tabel186[[#This Row],[Kolom7]]=0,30,60))</f>
        <v>0</v>
      </c>
      <c r="N29" s="50">
        <f>Tabel14[[#This Row],[Kolom8]]</f>
        <v>0</v>
      </c>
      <c r="O29" s="50">
        <f>IF(Tabel186[[#This Row],[Kolom8]]=Goed!$C28,IF(Goed!$D28=1,-30,0),IF(Tabel186[[#This Row],[Kolom8]]=0,30,60))</f>
        <v>30</v>
      </c>
      <c r="P29" s="50">
        <f>Tabel14[[#This Row],[Kolom9]]</f>
        <v>0</v>
      </c>
      <c r="Q29" s="50">
        <f>IF(Tabel186[[#This Row],[Kolom9]]=Goed!$C28,IF(Goed!$D28=1,-30,0),IF(Tabel186[[#This Row],[Kolom9]]=0,30,60))</f>
        <v>30</v>
      </c>
      <c r="R29" s="50">
        <f>Tabel14[[#This Row],[Kolom10]]</f>
        <v>9</v>
      </c>
      <c r="S29" s="50">
        <f>IF(Tabel186[[#This Row],[Kolom10]]=Goed!$C28,IF(Goed!$D28=1,-30,0),IF(Tabel186[[#This Row],[Kolom10]]=0,30,60))</f>
        <v>0</v>
      </c>
      <c r="T29" s="50">
        <f>Tabel14[[#This Row],[Kolom11]]</f>
        <v>9</v>
      </c>
      <c r="U29" s="50">
        <f>IF(Tabel186[[#This Row],[Kolom11]]=Goed!$C28,IF(Goed!$D28=1,-30,0),IF(Tabel186[[#This Row],[Kolom11]]=0,30,60))</f>
        <v>0</v>
      </c>
      <c r="V29" s="50">
        <f>Tabel14[[#This Row],[Kolom12]]</f>
        <v>0</v>
      </c>
      <c r="W29" s="50">
        <f>IF(Tabel186[[#This Row],[Kolom12]]=Goed!$C28,IF(Goed!$D28=1,-30,0),IF(Tabel186[[#This Row],[Kolom12]]=0,30,60))</f>
        <v>30</v>
      </c>
      <c r="X29" s="50">
        <f>Tabel14[[#This Row],[Kolom13]]</f>
        <v>9</v>
      </c>
      <c r="Y29" s="50">
        <f>IF(Tabel186[[#This Row],[Kolom13]]=Goed!$C28,IF(Goed!$D28=1,-30,0),IF(Tabel186[[#This Row],[Kolom13]]=0,30,60))</f>
        <v>0</v>
      </c>
    </row>
    <row r="30" spans="1:25" x14ac:dyDescent="0.3">
      <c r="A30" s="46">
        <f>Goed!B29</f>
        <v>27</v>
      </c>
      <c r="B30" s="50">
        <f>Tabel14[[#This Row],[Kolom2]]</f>
        <v>13</v>
      </c>
      <c r="C30" s="50">
        <f>IF(Tabel186[[#This Row],[Kolom2]]=Goed!C29,IF(Goed!$D29=1,-30,0),IF(Tabel186[[#This Row],[Kolom2]]=0,30,60))</f>
        <v>0</v>
      </c>
      <c r="D30" s="50">
        <f>Tabel14[[#This Row],[Kolom3]]</f>
        <v>13</v>
      </c>
      <c r="E30" s="50">
        <f>IF(Tabel186[[#This Row],[Kolom3]]=Goed!$C29,IF(Goed!$D29=1,-30,0),IF(Tabel186[[#This Row],[Kolom3]]=0,30,60))</f>
        <v>0</v>
      </c>
      <c r="F30" s="50">
        <f>Tabel14[[#This Row],[Kolom4]]</f>
        <v>13</v>
      </c>
      <c r="G30" s="50">
        <f>IF(Tabel186[[#This Row],[Kolom4]]=Goed!$C29,IF(Goed!$D29=1,-30,0),IF(Tabel186[[#This Row],[Kolom4]]=0,30,60))</f>
        <v>0</v>
      </c>
      <c r="H30" s="50">
        <f>Tabel14[[#This Row],[Kolom5]]</f>
        <v>0</v>
      </c>
      <c r="I30" s="50">
        <f>IF(Tabel186[[#This Row],[Kolom5]]=Goed!$C29,IF(Goed!$D29=1,-30,0),IF(Tabel186[[#This Row],[Kolom5]]=0,30,60))</f>
        <v>30</v>
      </c>
      <c r="J30" s="50">
        <f>Tabel14[[#This Row],[Kolom6]]</f>
        <v>13</v>
      </c>
      <c r="K30" s="50">
        <f>IF(Tabel186[[#This Row],[Kolom6]]=Goed!$C29,IF(Goed!$D29=1,-30,0),IF(Tabel186[[#This Row],[Kolom6]]=0,30,60))</f>
        <v>0</v>
      </c>
      <c r="L30" s="50">
        <f>Tabel14[[#This Row],[Kolom7]]</f>
        <v>13</v>
      </c>
      <c r="M30" s="50">
        <f>IF(Tabel186[[#This Row],[Kolom7]]=Goed!$C29,IF(Goed!$D29=1,-30,0),IF(Tabel186[[#This Row],[Kolom7]]=0,30,60))</f>
        <v>0</v>
      </c>
      <c r="N30" s="50">
        <f>Tabel14[[#This Row],[Kolom8]]</f>
        <v>0</v>
      </c>
      <c r="O30" s="50">
        <f>IF(Tabel186[[#This Row],[Kolom8]]=Goed!$C29,IF(Goed!$D29=1,-30,0),IF(Tabel186[[#This Row],[Kolom8]]=0,30,60))</f>
        <v>30</v>
      </c>
      <c r="P30" s="50">
        <f>Tabel14[[#This Row],[Kolom9]]</f>
        <v>0</v>
      </c>
      <c r="Q30" s="50">
        <f>IF(Tabel186[[#This Row],[Kolom9]]=Goed!$C29,IF(Goed!$D29=1,-30,0),IF(Tabel186[[#This Row],[Kolom9]]=0,30,60))</f>
        <v>30</v>
      </c>
      <c r="R30" s="50">
        <f>Tabel14[[#This Row],[Kolom10]]</f>
        <v>13</v>
      </c>
      <c r="S30" s="50">
        <f>IF(Tabel186[[#This Row],[Kolom10]]=Goed!$C29,IF(Goed!$D29=1,-30,0),IF(Tabel186[[#This Row],[Kolom10]]=0,30,60))</f>
        <v>0</v>
      </c>
      <c r="T30" s="50">
        <f>Tabel14[[#This Row],[Kolom11]]</f>
        <v>13</v>
      </c>
      <c r="U30" s="50">
        <f>IF(Tabel186[[#This Row],[Kolom11]]=Goed!$C29,IF(Goed!$D29=1,-30,0),IF(Tabel186[[#This Row],[Kolom11]]=0,30,60))</f>
        <v>0</v>
      </c>
      <c r="V30" s="50">
        <f>Tabel14[[#This Row],[Kolom12]]</f>
        <v>0</v>
      </c>
      <c r="W30" s="50">
        <f>IF(Tabel186[[#This Row],[Kolom12]]=Goed!$C29,IF(Goed!$D29=1,-30,0),IF(Tabel186[[#This Row],[Kolom12]]=0,30,60))</f>
        <v>30</v>
      </c>
      <c r="X30" s="50">
        <f>Tabel14[[#This Row],[Kolom13]]</f>
        <v>13</v>
      </c>
      <c r="Y30" s="50">
        <f>IF(Tabel186[[#This Row],[Kolom13]]=Goed!$C29,IF(Goed!$D29=1,-30,0),IF(Tabel186[[#This Row],[Kolom13]]=0,30,60))</f>
        <v>0</v>
      </c>
    </row>
    <row r="31" spans="1:25" x14ac:dyDescent="0.3">
      <c r="A31" s="46">
        <f>Goed!B30</f>
        <v>28</v>
      </c>
      <c r="B31" s="50">
        <f>Tabel14[[#This Row],[Kolom2]]</f>
        <v>0</v>
      </c>
      <c r="C31" s="50">
        <f>IF(Tabel186[[#This Row],[Kolom2]]=Goed!C30,IF(Goed!$D30=1,-30,0),IF(Tabel186[[#This Row],[Kolom2]]=0,30,60))</f>
        <v>30</v>
      </c>
      <c r="D31" s="50">
        <f>Tabel14[[#This Row],[Kolom3]]</f>
        <v>0</v>
      </c>
      <c r="E31" s="50">
        <f>IF(Tabel186[[#This Row],[Kolom3]]=Goed!$C30,IF(Goed!$D30=1,-30,0),IF(Tabel186[[#This Row],[Kolom3]]=0,30,60))</f>
        <v>30</v>
      </c>
      <c r="F31" s="50">
        <f>Tabel14[[#This Row],[Kolom4]]</f>
        <v>0</v>
      </c>
      <c r="G31" s="50">
        <f>IF(Tabel186[[#This Row],[Kolom4]]=Goed!$C30,IF(Goed!$D30=1,-30,0),IF(Tabel186[[#This Row],[Kolom4]]=0,30,60))</f>
        <v>30</v>
      </c>
      <c r="H31" s="50">
        <f>Tabel14[[#This Row],[Kolom5]]</f>
        <v>0</v>
      </c>
      <c r="I31" s="50">
        <f>IF(Tabel186[[#This Row],[Kolom5]]=Goed!$C30,IF(Goed!$D30=1,-30,0),IF(Tabel186[[#This Row],[Kolom5]]=0,30,60))</f>
        <v>30</v>
      </c>
      <c r="J31" s="50">
        <f>Tabel14[[#This Row],[Kolom6]]</f>
        <v>0</v>
      </c>
      <c r="K31" s="50">
        <f>IF(Tabel186[[#This Row],[Kolom6]]=Goed!$C30,IF(Goed!$D30=1,-30,0),IF(Tabel186[[#This Row],[Kolom6]]=0,30,60))</f>
        <v>30</v>
      </c>
      <c r="L31" s="50">
        <f>Tabel14[[#This Row],[Kolom7]]</f>
        <v>0</v>
      </c>
      <c r="M31" s="50">
        <f>IF(Tabel186[[#This Row],[Kolom7]]=Goed!$C30,IF(Goed!$D30=1,-30,0),IF(Tabel186[[#This Row],[Kolom7]]=0,30,60))</f>
        <v>30</v>
      </c>
      <c r="N31" s="50">
        <f>Tabel14[[#This Row],[Kolom8]]</f>
        <v>0</v>
      </c>
      <c r="O31" s="50">
        <f>IF(Tabel186[[#This Row],[Kolom8]]=Goed!$C30,IF(Goed!$D30=1,-30,0),IF(Tabel186[[#This Row],[Kolom8]]=0,30,60))</f>
        <v>30</v>
      </c>
      <c r="P31" s="50">
        <f>Tabel14[[#This Row],[Kolom9]]</f>
        <v>0</v>
      </c>
      <c r="Q31" s="50">
        <f>IF(Tabel186[[#This Row],[Kolom9]]=Goed!$C30,IF(Goed!$D30=1,-30,0),IF(Tabel186[[#This Row],[Kolom9]]=0,30,60))</f>
        <v>30</v>
      </c>
      <c r="R31" s="50">
        <f>Tabel14[[#This Row],[Kolom10]]</f>
        <v>0</v>
      </c>
      <c r="S31" s="50">
        <f>IF(Tabel186[[#This Row],[Kolom10]]=Goed!$C30,IF(Goed!$D30=1,-30,0),IF(Tabel186[[#This Row],[Kolom10]]=0,30,60))</f>
        <v>30</v>
      </c>
      <c r="T31" s="50">
        <f>Tabel14[[#This Row],[Kolom11]]</f>
        <v>55</v>
      </c>
      <c r="U31" s="50">
        <f>IF(Tabel186[[#This Row],[Kolom11]]=Goed!$C30,IF(Goed!$D30=1,-30,0),IF(Tabel186[[#This Row],[Kolom11]]=0,30,60))</f>
        <v>0</v>
      </c>
      <c r="V31" s="50">
        <f>Tabel14[[#This Row],[Kolom12]]</f>
        <v>0</v>
      </c>
      <c r="W31" s="50">
        <f>IF(Tabel186[[#This Row],[Kolom12]]=Goed!$C30,IF(Goed!$D30=1,-30,0),IF(Tabel186[[#This Row],[Kolom12]]=0,30,60))</f>
        <v>30</v>
      </c>
      <c r="X31" s="50">
        <f>Tabel14[[#This Row],[Kolom13]]</f>
        <v>55</v>
      </c>
      <c r="Y31" s="50">
        <f>IF(Tabel186[[#This Row],[Kolom13]]=Goed!$C30,IF(Goed!$D30=1,-30,0),IF(Tabel186[[#This Row],[Kolom13]]=0,30,60))</f>
        <v>0</v>
      </c>
    </row>
    <row r="32" spans="1:25" x14ac:dyDescent="0.3">
      <c r="A32" s="46">
        <f>Goed!B31</f>
        <v>29</v>
      </c>
      <c r="B32" s="50">
        <f>Tabel14[[#This Row],[Kolom2]]</f>
        <v>0</v>
      </c>
      <c r="C32" s="50">
        <f>IF(Tabel186[[#This Row],[Kolom2]]=Goed!C31,IF(Goed!$D31=1,-30,0),IF(Tabel186[[#This Row],[Kolom2]]=0,30,60))</f>
        <v>30</v>
      </c>
      <c r="D32" s="50">
        <f>Tabel14[[#This Row],[Kolom3]]</f>
        <v>0</v>
      </c>
      <c r="E32" s="50">
        <f>IF(Tabel186[[#This Row],[Kolom3]]=Goed!$C31,IF(Goed!$D31=1,-30,0),IF(Tabel186[[#This Row],[Kolom3]]=0,30,60))</f>
        <v>30</v>
      </c>
      <c r="F32" s="50">
        <f>Tabel14[[#This Row],[Kolom4]]</f>
        <v>0</v>
      </c>
      <c r="G32" s="50">
        <f>IF(Tabel186[[#This Row],[Kolom4]]=Goed!$C31,IF(Goed!$D31=1,-30,0),IF(Tabel186[[#This Row],[Kolom4]]=0,30,60))</f>
        <v>30</v>
      </c>
      <c r="H32" s="50">
        <f>Tabel14[[#This Row],[Kolom5]]</f>
        <v>3</v>
      </c>
      <c r="I32" s="50">
        <f>IF(Tabel186[[#This Row],[Kolom5]]=Goed!$C31,IF(Goed!$D31=1,-30,0),IF(Tabel186[[#This Row],[Kolom5]]=0,30,60))</f>
        <v>0</v>
      </c>
      <c r="J32" s="50">
        <f>Tabel14[[#This Row],[Kolom6]]</f>
        <v>0</v>
      </c>
      <c r="K32" s="50">
        <f>IF(Tabel186[[#This Row],[Kolom6]]=Goed!$C31,IF(Goed!$D31=1,-30,0),IF(Tabel186[[#This Row],[Kolom6]]=0,30,60))</f>
        <v>30</v>
      </c>
      <c r="L32" s="50">
        <f>Tabel14[[#This Row],[Kolom7]]</f>
        <v>3</v>
      </c>
      <c r="M32" s="50">
        <f>IF(Tabel186[[#This Row],[Kolom7]]=Goed!$C31,IF(Goed!$D31=1,-30,0),IF(Tabel186[[#This Row],[Kolom7]]=0,30,60))</f>
        <v>0</v>
      </c>
      <c r="N32" s="50">
        <f>Tabel14[[#This Row],[Kolom8]]</f>
        <v>3</v>
      </c>
      <c r="O32" s="50">
        <f>IF(Tabel186[[#This Row],[Kolom8]]=Goed!$C31,IF(Goed!$D31=1,-30,0),IF(Tabel186[[#This Row],[Kolom8]]=0,30,60))</f>
        <v>0</v>
      </c>
      <c r="P32" s="50">
        <f>Tabel14[[#This Row],[Kolom9]]</f>
        <v>0</v>
      </c>
      <c r="Q32" s="50">
        <f>IF(Tabel186[[#This Row],[Kolom9]]=Goed!$C31,IF(Goed!$D31=1,-30,0),IF(Tabel186[[#This Row],[Kolom9]]=0,30,60))</f>
        <v>30</v>
      </c>
      <c r="R32" s="50">
        <f>Tabel14[[#This Row],[Kolom10]]</f>
        <v>0</v>
      </c>
      <c r="S32" s="50">
        <f>IF(Tabel186[[#This Row],[Kolom10]]=Goed!$C31,IF(Goed!$D31=1,-30,0),IF(Tabel186[[#This Row],[Kolom10]]=0,30,60))</f>
        <v>30</v>
      </c>
      <c r="T32" s="50">
        <f>Tabel14[[#This Row],[Kolom11]]</f>
        <v>3</v>
      </c>
      <c r="U32" s="50">
        <f>IF(Tabel186[[#This Row],[Kolom11]]=Goed!$C31,IF(Goed!$D31=1,-30,0),IF(Tabel186[[#This Row],[Kolom11]]=0,30,60))</f>
        <v>0</v>
      </c>
      <c r="V32" s="50">
        <f>Tabel14[[#This Row],[Kolom12]]</f>
        <v>0</v>
      </c>
      <c r="W32" s="50">
        <f>IF(Tabel186[[#This Row],[Kolom12]]=Goed!$C31,IF(Goed!$D31=1,-30,0),IF(Tabel186[[#This Row],[Kolom12]]=0,30,60))</f>
        <v>30</v>
      </c>
      <c r="X32" s="50">
        <f>Tabel14[[#This Row],[Kolom13]]</f>
        <v>3</v>
      </c>
      <c r="Y32" s="50">
        <f>IF(Tabel186[[#This Row],[Kolom13]]=Goed!$C31,IF(Goed!$D31=1,-30,0),IF(Tabel186[[#This Row],[Kolom13]]=0,30,60))</f>
        <v>0</v>
      </c>
    </row>
    <row r="33" spans="1:25" x14ac:dyDescent="0.3">
      <c r="A33" s="46">
        <f>Goed!B32</f>
        <v>30</v>
      </c>
      <c r="B33" s="50">
        <f>Tabel14[[#This Row],[Kolom2]]</f>
        <v>14</v>
      </c>
      <c r="C33" s="50">
        <f>IF(Tabel186[[#This Row],[Kolom2]]=Goed!C32,IF(Goed!$D32=1,-30,0),IF(Tabel186[[#This Row],[Kolom2]]=0,30,60))</f>
        <v>0</v>
      </c>
      <c r="D33" s="50">
        <f>Tabel14[[#This Row],[Kolom3]]</f>
        <v>0</v>
      </c>
      <c r="E33" s="50">
        <f>IF(Tabel186[[#This Row],[Kolom3]]=Goed!$C32,IF(Goed!$D32=1,-30,0),IF(Tabel186[[#This Row],[Kolom3]]=0,30,60))</f>
        <v>30</v>
      </c>
      <c r="F33" s="50">
        <f>Tabel14[[#This Row],[Kolom4]]</f>
        <v>14</v>
      </c>
      <c r="G33" s="50">
        <f>IF(Tabel186[[#This Row],[Kolom4]]=Goed!$C32,IF(Goed!$D32=1,-30,0),IF(Tabel186[[#This Row],[Kolom4]]=0,30,60))</f>
        <v>0</v>
      </c>
      <c r="H33" s="50">
        <f>Tabel14[[#This Row],[Kolom5]]</f>
        <v>0</v>
      </c>
      <c r="I33" s="50">
        <f>IF(Tabel186[[#This Row],[Kolom5]]=Goed!$C32,IF(Goed!$D32=1,-30,0),IF(Tabel186[[#This Row],[Kolom5]]=0,30,60))</f>
        <v>30</v>
      </c>
      <c r="J33" s="50">
        <f>Tabel14[[#This Row],[Kolom6]]</f>
        <v>14</v>
      </c>
      <c r="K33" s="50">
        <f>IF(Tabel186[[#This Row],[Kolom6]]=Goed!$C32,IF(Goed!$D32=1,-30,0),IF(Tabel186[[#This Row],[Kolom6]]=0,30,60))</f>
        <v>0</v>
      </c>
      <c r="L33" s="50">
        <f>Tabel14[[#This Row],[Kolom7]]</f>
        <v>14</v>
      </c>
      <c r="M33" s="50">
        <f>IF(Tabel186[[#This Row],[Kolom7]]=Goed!$C32,IF(Goed!$D32=1,-30,0),IF(Tabel186[[#This Row],[Kolom7]]=0,30,60))</f>
        <v>0</v>
      </c>
      <c r="N33" s="50">
        <f>Tabel14[[#This Row],[Kolom8]]</f>
        <v>0</v>
      </c>
      <c r="O33" s="50">
        <f>IF(Tabel186[[#This Row],[Kolom8]]=Goed!$C32,IF(Goed!$D32=1,-30,0),IF(Tabel186[[#This Row],[Kolom8]]=0,30,60))</f>
        <v>30</v>
      </c>
      <c r="P33" s="50">
        <f>Tabel14[[#This Row],[Kolom9]]</f>
        <v>14</v>
      </c>
      <c r="Q33" s="50">
        <f>IF(Tabel186[[#This Row],[Kolom9]]=Goed!$C32,IF(Goed!$D32=1,-30,0),IF(Tabel186[[#This Row],[Kolom9]]=0,30,60))</f>
        <v>0</v>
      </c>
      <c r="R33" s="50">
        <f>Tabel14[[#This Row],[Kolom10]]</f>
        <v>14</v>
      </c>
      <c r="S33" s="50">
        <f>IF(Tabel186[[#This Row],[Kolom10]]=Goed!$C32,IF(Goed!$D32=1,-30,0),IF(Tabel186[[#This Row],[Kolom10]]=0,30,60))</f>
        <v>0</v>
      </c>
      <c r="T33" s="50">
        <f>Tabel14[[#This Row],[Kolom11]]</f>
        <v>14</v>
      </c>
      <c r="U33" s="50">
        <f>IF(Tabel186[[#This Row],[Kolom11]]=Goed!$C32,IF(Goed!$D32=1,-30,0),IF(Tabel186[[#This Row],[Kolom11]]=0,30,60))</f>
        <v>0</v>
      </c>
      <c r="V33" s="50">
        <f>Tabel14[[#This Row],[Kolom12]]</f>
        <v>14</v>
      </c>
      <c r="W33" s="50">
        <f>IF(Tabel186[[#This Row],[Kolom12]]=Goed!$C32,IF(Goed!$D32=1,-30,0),IF(Tabel186[[#This Row],[Kolom12]]=0,30,60))</f>
        <v>0</v>
      </c>
      <c r="X33" s="50">
        <f>Tabel14[[#This Row],[Kolom13]]</f>
        <v>14</v>
      </c>
      <c r="Y33" s="50">
        <f>IF(Tabel186[[#This Row],[Kolom13]]=Goed!$C32,IF(Goed!$D32=1,-30,0),IF(Tabel186[[#This Row],[Kolom13]]=0,30,60))</f>
        <v>0</v>
      </c>
    </row>
    <row r="34" spans="1:25" x14ac:dyDescent="0.3">
      <c r="A34" s="46">
        <f>Goed!B33</f>
        <v>31</v>
      </c>
      <c r="B34" s="50">
        <f>Tabel14[[#This Row],[Kolom2]]</f>
        <v>40</v>
      </c>
      <c r="C34" s="50">
        <f>IF(Tabel186[[#This Row],[Kolom2]]=Goed!C33,IF(Goed!$D33=1,-30,0),IF(Tabel186[[#This Row],[Kolom2]]=0,30,60))</f>
        <v>-30</v>
      </c>
      <c r="D34" s="50">
        <f>Tabel14[[#This Row],[Kolom3]]</f>
        <v>0</v>
      </c>
      <c r="E34" s="50">
        <f>IF(Tabel186[[#This Row],[Kolom3]]=Goed!$C33,IF(Goed!$D33=1,-30,0),IF(Tabel186[[#This Row],[Kolom3]]=0,30,60))</f>
        <v>30</v>
      </c>
      <c r="F34" s="50">
        <f>Tabel14[[#This Row],[Kolom4]]</f>
        <v>0</v>
      </c>
      <c r="G34" s="50">
        <f>IF(Tabel186[[#This Row],[Kolom4]]=Goed!$C33,IF(Goed!$D33=1,-30,0),IF(Tabel186[[#This Row],[Kolom4]]=0,30,60))</f>
        <v>30</v>
      </c>
      <c r="H34" s="50">
        <f>Tabel14[[#This Row],[Kolom5]]</f>
        <v>40</v>
      </c>
      <c r="I34" s="50">
        <f>IF(Tabel186[[#This Row],[Kolom5]]=Goed!$C33,IF(Goed!$D33=1,-30,0),IF(Tabel186[[#This Row],[Kolom5]]=0,30,60))</f>
        <v>-30</v>
      </c>
      <c r="J34" s="50">
        <f>Tabel14[[#This Row],[Kolom6]]</f>
        <v>0</v>
      </c>
      <c r="K34" s="50">
        <f>IF(Tabel186[[#This Row],[Kolom6]]=Goed!$C33,IF(Goed!$D33=1,-30,0),IF(Tabel186[[#This Row],[Kolom6]]=0,30,60))</f>
        <v>30</v>
      </c>
      <c r="L34" s="50">
        <f>Tabel14[[#This Row],[Kolom7]]</f>
        <v>40</v>
      </c>
      <c r="M34" s="50">
        <f>IF(Tabel186[[#This Row],[Kolom7]]=Goed!$C33,IF(Goed!$D33=1,-30,0),IF(Tabel186[[#This Row],[Kolom7]]=0,30,60))</f>
        <v>-30</v>
      </c>
      <c r="N34" s="50">
        <f>Tabel14[[#This Row],[Kolom8]]</f>
        <v>40</v>
      </c>
      <c r="O34" s="50">
        <f>IF(Tabel186[[#This Row],[Kolom8]]=Goed!$C33,IF(Goed!$D33=1,-30,0),IF(Tabel186[[#This Row],[Kolom8]]=0,30,60))</f>
        <v>-30</v>
      </c>
      <c r="P34" s="50">
        <f>Tabel14[[#This Row],[Kolom9]]</f>
        <v>0</v>
      </c>
      <c r="Q34" s="50">
        <f>IF(Tabel186[[#This Row],[Kolom9]]=Goed!$C33,IF(Goed!$D33=1,-30,0),IF(Tabel186[[#This Row],[Kolom9]]=0,30,60))</f>
        <v>30</v>
      </c>
      <c r="R34" s="50">
        <f>Tabel14[[#This Row],[Kolom10]]</f>
        <v>0</v>
      </c>
      <c r="S34" s="50">
        <f>IF(Tabel186[[#This Row],[Kolom10]]=Goed!$C33,IF(Goed!$D33=1,-30,0),IF(Tabel186[[#This Row],[Kolom10]]=0,30,60))</f>
        <v>30</v>
      </c>
      <c r="T34" s="50">
        <f>Tabel14[[#This Row],[Kolom11]]</f>
        <v>40</v>
      </c>
      <c r="U34" s="50">
        <f>IF(Tabel186[[#This Row],[Kolom11]]=Goed!$C33,IF(Goed!$D33=1,-30,0),IF(Tabel186[[#This Row],[Kolom11]]=0,30,60))</f>
        <v>-30</v>
      </c>
      <c r="V34" s="50">
        <f>Tabel14[[#This Row],[Kolom12]]</f>
        <v>0</v>
      </c>
      <c r="W34" s="50">
        <f>IF(Tabel186[[#This Row],[Kolom12]]=Goed!$C33,IF(Goed!$D33=1,-30,0),IF(Tabel186[[#This Row],[Kolom12]]=0,30,60))</f>
        <v>30</v>
      </c>
      <c r="X34" s="50">
        <f>Tabel14[[#This Row],[Kolom13]]</f>
        <v>40</v>
      </c>
      <c r="Y34" s="50">
        <f>IF(Tabel186[[#This Row],[Kolom13]]=Goed!$C33,IF(Goed!$D33=1,-30,0),IF(Tabel186[[#This Row],[Kolom13]]=0,30,60))</f>
        <v>-30</v>
      </c>
    </row>
    <row r="35" spans="1:25" x14ac:dyDescent="0.3">
      <c r="A35" s="46">
        <f>Goed!B34</f>
        <v>32</v>
      </c>
      <c r="B35" s="50">
        <f>Tabel14[[#This Row],[Kolom2]]</f>
        <v>0</v>
      </c>
      <c r="C35" s="50">
        <f>IF(Tabel186[[#This Row],[Kolom2]]=Goed!C34,IF(Goed!$D34=1,-30,0),IF(Tabel186[[#This Row],[Kolom2]]=0,30,60))</f>
        <v>30</v>
      </c>
      <c r="D35" s="50">
        <f>Tabel14[[#This Row],[Kolom3]]</f>
        <v>0</v>
      </c>
      <c r="E35" s="50">
        <f>IF(Tabel186[[#This Row],[Kolom3]]=Goed!$C34,IF(Goed!$D34=1,-30,0),IF(Tabel186[[#This Row],[Kolom3]]=0,30,60))</f>
        <v>30</v>
      </c>
      <c r="F35" s="50">
        <f>Tabel14[[#This Row],[Kolom4]]</f>
        <v>0</v>
      </c>
      <c r="G35" s="50">
        <f>IF(Tabel186[[#This Row],[Kolom4]]=Goed!$C34,IF(Goed!$D34=1,-30,0),IF(Tabel186[[#This Row],[Kolom4]]=0,30,60))</f>
        <v>30</v>
      </c>
      <c r="H35" s="50">
        <f>Tabel14[[#This Row],[Kolom5]]</f>
        <v>94</v>
      </c>
      <c r="I35" s="50">
        <f>IF(Tabel186[[#This Row],[Kolom5]]=Goed!$C34,IF(Goed!$D34=1,-30,0),IF(Tabel186[[#This Row],[Kolom5]]=0,30,60))</f>
        <v>0</v>
      </c>
      <c r="J35" s="50">
        <f>Tabel14[[#This Row],[Kolom6]]</f>
        <v>94</v>
      </c>
      <c r="K35" s="50">
        <f>IF(Tabel186[[#This Row],[Kolom6]]=Goed!$C34,IF(Goed!$D34=1,-30,0),IF(Tabel186[[#This Row],[Kolom6]]=0,30,60))</f>
        <v>0</v>
      </c>
      <c r="L35" s="50">
        <f>Tabel14[[#This Row],[Kolom7]]</f>
        <v>94</v>
      </c>
      <c r="M35" s="50">
        <f>IF(Tabel186[[#This Row],[Kolom7]]=Goed!$C34,IF(Goed!$D34=1,-30,0),IF(Tabel186[[#This Row],[Kolom7]]=0,30,60))</f>
        <v>0</v>
      </c>
      <c r="N35" s="50">
        <f>Tabel14[[#This Row],[Kolom8]]</f>
        <v>94</v>
      </c>
      <c r="O35" s="50">
        <f>IF(Tabel186[[#This Row],[Kolom8]]=Goed!$C34,IF(Goed!$D34=1,-30,0),IF(Tabel186[[#This Row],[Kolom8]]=0,30,60))</f>
        <v>0</v>
      </c>
      <c r="P35" s="50">
        <f>Tabel14[[#This Row],[Kolom9]]</f>
        <v>0</v>
      </c>
      <c r="Q35" s="50">
        <f>IF(Tabel186[[#This Row],[Kolom9]]=Goed!$C34,IF(Goed!$D34=1,-30,0),IF(Tabel186[[#This Row],[Kolom9]]=0,30,60))</f>
        <v>30</v>
      </c>
      <c r="R35" s="50">
        <f>Tabel14[[#This Row],[Kolom10]]</f>
        <v>0</v>
      </c>
      <c r="S35" s="50">
        <f>IF(Tabel186[[#This Row],[Kolom10]]=Goed!$C34,IF(Goed!$D34=1,-30,0),IF(Tabel186[[#This Row],[Kolom10]]=0,30,60))</f>
        <v>30</v>
      </c>
      <c r="T35" s="50">
        <f>Tabel14[[#This Row],[Kolom11]]</f>
        <v>94</v>
      </c>
      <c r="U35" s="50">
        <f>IF(Tabel186[[#This Row],[Kolom11]]=Goed!$C34,IF(Goed!$D34=1,-30,0),IF(Tabel186[[#This Row],[Kolom11]]=0,30,60))</f>
        <v>0</v>
      </c>
      <c r="V35" s="50">
        <f>Tabel14[[#This Row],[Kolom12]]</f>
        <v>0</v>
      </c>
      <c r="W35" s="50">
        <f>IF(Tabel186[[#This Row],[Kolom12]]=Goed!$C34,IF(Goed!$D34=1,-30,0),IF(Tabel186[[#This Row],[Kolom12]]=0,30,60))</f>
        <v>30</v>
      </c>
      <c r="X35" s="50">
        <f>Tabel14[[#This Row],[Kolom13]]</f>
        <v>94</v>
      </c>
      <c r="Y35" s="50">
        <f>IF(Tabel186[[#This Row],[Kolom13]]=Goed!$C34,IF(Goed!$D34=1,-30,0),IF(Tabel186[[#This Row],[Kolom13]]=0,30,60))</f>
        <v>0</v>
      </c>
    </row>
    <row r="36" spans="1:25" x14ac:dyDescent="0.3">
      <c r="A36" s="46">
        <f>Goed!B35</f>
        <v>33</v>
      </c>
      <c r="B36" s="50">
        <f>Tabel14[[#This Row],[Kolom2]]</f>
        <v>0</v>
      </c>
      <c r="C36" s="50">
        <f>IF(Tabel186[[#This Row],[Kolom2]]=Goed!C35,IF(Goed!$D35=1,-30,0),IF(Tabel186[[#This Row],[Kolom2]]=0,30,60))</f>
        <v>30</v>
      </c>
      <c r="D36" s="50">
        <f>Tabel14[[#This Row],[Kolom3]]</f>
        <v>0</v>
      </c>
      <c r="E36" s="50">
        <f>IF(Tabel186[[#This Row],[Kolom3]]=Goed!$C35,IF(Goed!$D35=1,-30,0),IF(Tabel186[[#This Row],[Kolom3]]=0,30,60))</f>
        <v>30</v>
      </c>
      <c r="F36" s="50">
        <f>Tabel14[[#This Row],[Kolom4]]</f>
        <v>56</v>
      </c>
      <c r="G36" s="50">
        <f>IF(Tabel186[[#This Row],[Kolom4]]=Goed!$C35,IF(Goed!$D35=1,-30,0),IF(Tabel186[[#This Row],[Kolom4]]=0,30,60))</f>
        <v>0</v>
      </c>
      <c r="H36" s="50">
        <f>Tabel14[[#This Row],[Kolom5]]</f>
        <v>56</v>
      </c>
      <c r="I36" s="50">
        <f>IF(Tabel186[[#This Row],[Kolom5]]=Goed!$C35,IF(Goed!$D35=1,-30,0),IF(Tabel186[[#This Row],[Kolom5]]=0,30,60))</f>
        <v>0</v>
      </c>
      <c r="J36" s="50">
        <f>Tabel14[[#This Row],[Kolom6]]</f>
        <v>56</v>
      </c>
      <c r="K36" s="50">
        <f>IF(Tabel186[[#This Row],[Kolom6]]=Goed!$C35,IF(Goed!$D35=1,-30,0),IF(Tabel186[[#This Row],[Kolom6]]=0,30,60))</f>
        <v>0</v>
      </c>
      <c r="L36" s="50">
        <f>Tabel14[[#This Row],[Kolom7]]</f>
        <v>56</v>
      </c>
      <c r="M36" s="50">
        <f>IF(Tabel186[[#This Row],[Kolom7]]=Goed!$C35,IF(Goed!$D35=1,-30,0),IF(Tabel186[[#This Row],[Kolom7]]=0,30,60))</f>
        <v>0</v>
      </c>
      <c r="N36" s="50">
        <f>Tabel14[[#This Row],[Kolom8]]</f>
        <v>0</v>
      </c>
      <c r="O36" s="50">
        <f>IF(Tabel186[[#This Row],[Kolom8]]=Goed!$C35,IF(Goed!$D35=1,-30,0),IF(Tabel186[[#This Row],[Kolom8]]=0,30,60))</f>
        <v>30</v>
      </c>
      <c r="P36" s="50">
        <f>Tabel14[[#This Row],[Kolom9]]</f>
        <v>56</v>
      </c>
      <c r="Q36" s="50">
        <f>IF(Tabel186[[#This Row],[Kolom9]]=Goed!$C35,IF(Goed!$D35=1,-30,0),IF(Tabel186[[#This Row],[Kolom9]]=0,30,60))</f>
        <v>0</v>
      </c>
      <c r="R36" s="50">
        <f>Tabel14[[#This Row],[Kolom10]]</f>
        <v>0</v>
      </c>
      <c r="S36" s="50">
        <f>IF(Tabel186[[#This Row],[Kolom10]]=Goed!$C35,IF(Goed!$D35=1,-30,0),IF(Tabel186[[#This Row],[Kolom10]]=0,30,60))</f>
        <v>30</v>
      </c>
      <c r="T36" s="50">
        <f>Tabel14[[#This Row],[Kolom11]]</f>
        <v>56</v>
      </c>
      <c r="U36" s="50">
        <f>IF(Tabel186[[#This Row],[Kolom11]]=Goed!$C35,IF(Goed!$D35=1,-30,0),IF(Tabel186[[#This Row],[Kolom11]]=0,30,60))</f>
        <v>0</v>
      </c>
      <c r="V36" s="50">
        <f>Tabel14[[#This Row],[Kolom12]]</f>
        <v>0</v>
      </c>
      <c r="W36" s="50">
        <f>IF(Tabel186[[#This Row],[Kolom12]]=Goed!$C35,IF(Goed!$D35=1,-30,0),IF(Tabel186[[#This Row],[Kolom12]]=0,30,60))</f>
        <v>30</v>
      </c>
      <c r="X36" s="50">
        <f>Tabel14[[#This Row],[Kolom13]]</f>
        <v>56</v>
      </c>
      <c r="Y36" s="50">
        <f>IF(Tabel186[[#This Row],[Kolom13]]=Goed!$C35,IF(Goed!$D35=1,-30,0),IF(Tabel186[[#This Row],[Kolom13]]=0,30,60))</f>
        <v>0</v>
      </c>
    </row>
    <row r="37" spans="1:25" x14ac:dyDescent="0.3">
      <c r="A37" s="46">
        <f>Goed!B36</f>
        <v>34</v>
      </c>
      <c r="B37" s="50">
        <f>Tabel14[[#This Row],[Kolom2]]</f>
        <v>0</v>
      </c>
      <c r="C37" s="50">
        <f>IF(Tabel186[[#This Row],[Kolom2]]=Goed!C36,IF(Goed!$D36=1,-30,0),IF(Tabel186[[#This Row],[Kolom2]]=0,30,60))</f>
        <v>30</v>
      </c>
      <c r="D37" s="50">
        <f>Tabel14[[#This Row],[Kolom3]]</f>
        <v>0</v>
      </c>
      <c r="E37" s="50">
        <f>IF(Tabel186[[#This Row],[Kolom3]]=Goed!$C36,IF(Goed!$D36=1,-30,0),IF(Tabel186[[#This Row],[Kolom3]]=0,30,60))</f>
        <v>30</v>
      </c>
      <c r="F37" s="50">
        <f>Tabel14[[#This Row],[Kolom4]]</f>
        <v>84</v>
      </c>
      <c r="G37" s="50">
        <f>IF(Tabel186[[#This Row],[Kolom4]]=Goed!$C36,IF(Goed!$D36=1,-30,0),IF(Tabel186[[#This Row],[Kolom4]]=0,30,60))</f>
        <v>0</v>
      </c>
      <c r="H37" s="50">
        <f>Tabel14[[#This Row],[Kolom5]]</f>
        <v>0</v>
      </c>
      <c r="I37" s="50">
        <f>IF(Tabel186[[#This Row],[Kolom5]]=Goed!$C36,IF(Goed!$D36=1,-30,0),IF(Tabel186[[#This Row],[Kolom5]]=0,30,60))</f>
        <v>30</v>
      </c>
      <c r="J37" s="50">
        <f>Tabel14[[#This Row],[Kolom6]]</f>
        <v>84</v>
      </c>
      <c r="K37" s="50">
        <f>IF(Tabel186[[#This Row],[Kolom6]]=Goed!$C36,IF(Goed!$D36=1,-30,0),IF(Tabel186[[#This Row],[Kolom6]]=0,30,60))</f>
        <v>0</v>
      </c>
      <c r="L37" s="50">
        <f>Tabel14[[#This Row],[Kolom7]]</f>
        <v>84</v>
      </c>
      <c r="M37" s="50">
        <f>IF(Tabel186[[#This Row],[Kolom7]]=Goed!$C36,IF(Goed!$D36=1,-30,0),IF(Tabel186[[#This Row],[Kolom7]]=0,30,60))</f>
        <v>0</v>
      </c>
      <c r="N37" s="50">
        <f>Tabel14[[#This Row],[Kolom8]]</f>
        <v>0</v>
      </c>
      <c r="O37" s="50">
        <f>IF(Tabel186[[#This Row],[Kolom8]]=Goed!$C36,IF(Goed!$D36=1,-30,0),IF(Tabel186[[#This Row],[Kolom8]]=0,30,60))</f>
        <v>30</v>
      </c>
      <c r="P37" s="50">
        <f>Tabel14[[#This Row],[Kolom9]]</f>
        <v>0</v>
      </c>
      <c r="Q37" s="50">
        <f>IF(Tabel186[[#This Row],[Kolom9]]=Goed!$C36,IF(Goed!$D36=1,-30,0),IF(Tabel186[[#This Row],[Kolom9]]=0,30,60))</f>
        <v>30</v>
      </c>
      <c r="R37" s="50">
        <f>Tabel14[[#This Row],[Kolom10]]</f>
        <v>84</v>
      </c>
      <c r="S37" s="50">
        <f>IF(Tabel186[[#This Row],[Kolom10]]=Goed!$C36,IF(Goed!$D36=1,-30,0),IF(Tabel186[[#This Row],[Kolom10]]=0,30,60))</f>
        <v>0</v>
      </c>
      <c r="T37" s="50">
        <f>Tabel14[[#This Row],[Kolom11]]</f>
        <v>84</v>
      </c>
      <c r="U37" s="50">
        <f>IF(Tabel186[[#This Row],[Kolom11]]=Goed!$C36,IF(Goed!$D36=1,-30,0),IF(Tabel186[[#This Row],[Kolom11]]=0,30,60))</f>
        <v>0</v>
      </c>
      <c r="V37" s="50">
        <f>Tabel14[[#This Row],[Kolom12]]</f>
        <v>84</v>
      </c>
      <c r="W37" s="50">
        <f>IF(Tabel186[[#This Row],[Kolom12]]=Goed!$C36,IF(Goed!$D36=1,-30,0),IF(Tabel186[[#This Row],[Kolom12]]=0,30,60))</f>
        <v>0</v>
      </c>
      <c r="X37" s="50">
        <f>Tabel14[[#This Row],[Kolom13]]</f>
        <v>84</v>
      </c>
      <c r="Y37" s="50">
        <f>IF(Tabel186[[#This Row],[Kolom13]]=Goed!$C36,IF(Goed!$D36=1,-30,0),IF(Tabel186[[#This Row],[Kolom13]]=0,30,60))</f>
        <v>0</v>
      </c>
    </row>
    <row r="38" spans="1:25" x14ac:dyDescent="0.3">
      <c r="A38" s="46">
        <f>Goed!B37</f>
        <v>35</v>
      </c>
      <c r="B38" s="50">
        <f>Tabel14[[#This Row],[Kolom2]]</f>
        <v>0</v>
      </c>
      <c r="C38" s="50">
        <f>IF(Tabel186[[#This Row],[Kolom2]]=Goed!C37,IF(Goed!$D37=1,-30,0),IF(Tabel186[[#This Row],[Kolom2]]=0,30,60))</f>
        <v>30</v>
      </c>
      <c r="D38" s="50">
        <f>Tabel14[[#This Row],[Kolom3]]</f>
        <v>0</v>
      </c>
      <c r="E38" s="50">
        <f>IF(Tabel186[[#This Row],[Kolom3]]=Goed!$C37,IF(Goed!$D37=1,-30,0),IF(Tabel186[[#This Row],[Kolom3]]=0,30,60))</f>
        <v>30</v>
      </c>
      <c r="F38" s="50">
        <f>Tabel14[[#This Row],[Kolom4]]</f>
        <v>0</v>
      </c>
      <c r="G38" s="50">
        <f>IF(Tabel186[[#This Row],[Kolom4]]=Goed!$C37,IF(Goed!$D37=1,-30,0),IF(Tabel186[[#This Row],[Kolom4]]=0,30,60))</f>
        <v>30</v>
      </c>
      <c r="H38" s="50">
        <f>Tabel14[[#This Row],[Kolom5]]</f>
        <v>0</v>
      </c>
      <c r="I38" s="50">
        <f>IF(Tabel186[[#This Row],[Kolom5]]=Goed!$C37,IF(Goed!$D37=1,-30,0),IF(Tabel186[[#This Row],[Kolom5]]=0,30,60))</f>
        <v>30</v>
      </c>
      <c r="J38" s="50">
        <f>Tabel14[[#This Row],[Kolom6]]</f>
        <v>21</v>
      </c>
      <c r="K38" s="50">
        <f>IF(Tabel186[[#This Row],[Kolom6]]=Goed!$C37,IF(Goed!$D37=1,-30,0),IF(Tabel186[[#This Row],[Kolom6]]=0,30,60))</f>
        <v>-30</v>
      </c>
      <c r="L38" s="50">
        <f>Tabel14[[#This Row],[Kolom7]]</f>
        <v>21</v>
      </c>
      <c r="M38" s="50">
        <f>IF(Tabel186[[#This Row],[Kolom7]]=Goed!$C37,IF(Goed!$D37=1,-30,0),IF(Tabel186[[#This Row],[Kolom7]]=0,30,60))</f>
        <v>-30</v>
      </c>
      <c r="N38" s="50">
        <f>Tabel14[[#This Row],[Kolom8]]</f>
        <v>0</v>
      </c>
      <c r="O38" s="50">
        <f>IF(Tabel186[[#This Row],[Kolom8]]=Goed!$C37,IF(Goed!$D37=1,-30,0),IF(Tabel186[[#This Row],[Kolom8]]=0,30,60))</f>
        <v>30</v>
      </c>
      <c r="P38" s="50">
        <f>Tabel14[[#This Row],[Kolom9]]</f>
        <v>0</v>
      </c>
      <c r="Q38" s="50">
        <f>IF(Tabel186[[#This Row],[Kolom9]]=Goed!$C37,IF(Goed!$D37=1,-30,0),IF(Tabel186[[#This Row],[Kolom9]]=0,30,60))</f>
        <v>30</v>
      </c>
      <c r="R38" s="50">
        <f>Tabel14[[#This Row],[Kolom10]]</f>
        <v>21</v>
      </c>
      <c r="S38" s="50">
        <f>IF(Tabel186[[#This Row],[Kolom10]]=Goed!$C37,IF(Goed!$D37=1,-30,0),IF(Tabel186[[#This Row],[Kolom10]]=0,30,60))</f>
        <v>-30</v>
      </c>
      <c r="T38" s="50">
        <f>Tabel14[[#This Row],[Kolom11]]</f>
        <v>21</v>
      </c>
      <c r="U38" s="50">
        <f>IF(Tabel186[[#This Row],[Kolom11]]=Goed!$C37,IF(Goed!$D37=1,-30,0),IF(Tabel186[[#This Row],[Kolom11]]=0,30,60))</f>
        <v>-30</v>
      </c>
      <c r="V38" s="50">
        <f>Tabel14[[#This Row],[Kolom12]]</f>
        <v>0</v>
      </c>
      <c r="W38" s="50">
        <f>IF(Tabel186[[#This Row],[Kolom12]]=Goed!$C37,IF(Goed!$D37=1,-30,0),IF(Tabel186[[#This Row],[Kolom12]]=0,30,60))</f>
        <v>30</v>
      </c>
      <c r="X38" s="50">
        <f>Tabel14[[#This Row],[Kolom13]]</f>
        <v>21</v>
      </c>
      <c r="Y38" s="50">
        <f>IF(Tabel186[[#This Row],[Kolom13]]=Goed!$C37,IF(Goed!$D37=1,-30,0),IF(Tabel186[[#This Row],[Kolom13]]=0,30,60))</f>
        <v>-30</v>
      </c>
    </row>
    <row r="39" spans="1:25" x14ac:dyDescent="0.3">
      <c r="A39" s="46">
        <f>Goed!B38</f>
        <v>36</v>
      </c>
      <c r="B39" s="50">
        <f>Tabel14[[#This Row],[Kolom2]]</f>
        <v>0</v>
      </c>
      <c r="C39" s="50">
        <f>IF(Tabel186[[#This Row],[Kolom2]]=Goed!C38,IF(Goed!$D38=1,-30,0),IF(Tabel186[[#This Row],[Kolom2]]=0,30,60))</f>
        <v>30</v>
      </c>
      <c r="D39" s="50">
        <f>Tabel14[[#This Row],[Kolom3]]</f>
        <v>0</v>
      </c>
      <c r="E39" s="50">
        <f>IF(Tabel186[[#This Row],[Kolom3]]=Goed!$C38,IF(Goed!$D38=1,-30,0),IF(Tabel186[[#This Row],[Kolom3]]=0,30,60))</f>
        <v>30</v>
      </c>
      <c r="F39" s="50">
        <f>Tabel14[[#This Row],[Kolom4]]</f>
        <v>0</v>
      </c>
      <c r="G39" s="50">
        <f>IF(Tabel186[[#This Row],[Kolom4]]=Goed!$C38,IF(Goed!$D38=1,-30,0),IF(Tabel186[[#This Row],[Kolom4]]=0,30,60))</f>
        <v>30</v>
      </c>
      <c r="H39" s="50">
        <f>Tabel14[[#This Row],[Kolom5]]</f>
        <v>0</v>
      </c>
      <c r="I39" s="50">
        <f>IF(Tabel186[[#This Row],[Kolom5]]=Goed!$C38,IF(Goed!$D38=1,-30,0),IF(Tabel186[[#This Row],[Kolom5]]=0,30,60))</f>
        <v>30</v>
      </c>
      <c r="J39" s="50">
        <f>Tabel14[[#This Row],[Kolom6]]</f>
        <v>0</v>
      </c>
      <c r="K39" s="50">
        <f>IF(Tabel186[[#This Row],[Kolom6]]=Goed!$C38,IF(Goed!$D38=1,-30,0),IF(Tabel186[[#This Row],[Kolom6]]=0,30,60))</f>
        <v>30</v>
      </c>
      <c r="L39" s="50">
        <f>Tabel14[[#This Row],[Kolom7]]</f>
        <v>8</v>
      </c>
      <c r="M39" s="50">
        <f>IF(Tabel186[[#This Row],[Kolom7]]=Goed!$C38,IF(Goed!$D38=1,-30,0),IF(Tabel186[[#This Row],[Kolom7]]=0,30,60))</f>
        <v>0</v>
      </c>
      <c r="N39" s="50">
        <f>Tabel14[[#This Row],[Kolom8]]</f>
        <v>0</v>
      </c>
      <c r="O39" s="50">
        <f>IF(Tabel186[[#This Row],[Kolom8]]=Goed!$C38,IF(Goed!$D38=1,-30,0),IF(Tabel186[[#This Row],[Kolom8]]=0,30,60))</f>
        <v>30</v>
      </c>
      <c r="P39" s="50">
        <f>Tabel14[[#This Row],[Kolom9]]</f>
        <v>0</v>
      </c>
      <c r="Q39" s="50">
        <f>IF(Tabel186[[#This Row],[Kolom9]]=Goed!$C38,IF(Goed!$D38=1,-30,0),IF(Tabel186[[#This Row],[Kolom9]]=0,30,60))</f>
        <v>30</v>
      </c>
      <c r="R39" s="50">
        <f>Tabel14[[#This Row],[Kolom10]]</f>
        <v>0</v>
      </c>
      <c r="S39" s="50">
        <f>IF(Tabel186[[#This Row],[Kolom10]]=Goed!$C38,IF(Goed!$D38=1,-30,0),IF(Tabel186[[#This Row],[Kolom10]]=0,30,60))</f>
        <v>30</v>
      </c>
      <c r="T39" s="50">
        <f>Tabel14[[#This Row],[Kolom11]]</f>
        <v>8</v>
      </c>
      <c r="U39" s="50">
        <f>IF(Tabel186[[#This Row],[Kolom11]]=Goed!$C38,IF(Goed!$D38=1,-30,0),IF(Tabel186[[#This Row],[Kolom11]]=0,30,60))</f>
        <v>0</v>
      </c>
      <c r="V39" s="50">
        <f>Tabel14[[#This Row],[Kolom12]]</f>
        <v>0</v>
      </c>
      <c r="W39" s="50">
        <f>IF(Tabel186[[#This Row],[Kolom12]]=Goed!$C38,IF(Goed!$D38=1,-30,0),IF(Tabel186[[#This Row],[Kolom12]]=0,30,60))</f>
        <v>30</v>
      </c>
      <c r="X39" s="50">
        <f>Tabel14[[#This Row],[Kolom13]]</f>
        <v>0</v>
      </c>
      <c r="Y39" s="50">
        <f>IF(Tabel186[[#This Row],[Kolom13]]=Goed!$C38,IF(Goed!$D38=1,-30,0),IF(Tabel186[[#This Row],[Kolom13]]=0,30,60))</f>
        <v>30</v>
      </c>
    </row>
    <row r="40" spans="1:25" x14ac:dyDescent="0.3">
      <c r="A40" s="46">
        <f>Goed!B39</f>
        <v>37</v>
      </c>
      <c r="B40" s="50">
        <f>Tabel14[[#This Row],[Kolom2]]</f>
        <v>0</v>
      </c>
      <c r="C40" s="50">
        <f>IF(Tabel186[[#This Row],[Kolom2]]=Goed!C39,IF(Goed!$D39=1,-30,0),IF(Tabel186[[#This Row],[Kolom2]]=0,30,60))</f>
        <v>30</v>
      </c>
      <c r="D40" s="50">
        <f>Tabel14[[#This Row],[Kolom3]]</f>
        <v>0</v>
      </c>
      <c r="E40" s="50">
        <f>IF(Tabel186[[#This Row],[Kolom3]]=Goed!$C39,IF(Goed!$D39=1,-30,0),IF(Tabel186[[#This Row],[Kolom3]]=0,30,60))</f>
        <v>30</v>
      </c>
      <c r="F40" s="50">
        <f>Tabel14[[#This Row],[Kolom4]]</f>
        <v>0</v>
      </c>
      <c r="G40" s="50">
        <f>IF(Tabel186[[#This Row],[Kolom4]]=Goed!$C39,IF(Goed!$D39=1,-30,0),IF(Tabel186[[#This Row],[Kolom4]]=0,30,60))</f>
        <v>30</v>
      </c>
      <c r="H40" s="50">
        <f>Tabel14[[#This Row],[Kolom5]]</f>
        <v>0</v>
      </c>
      <c r="I40" s="50">
        <f>IF(Tabel186[[#This Row],[Kolom5]]=Goed!$C39,IF(Goed!$D39=1,-30,0),IF(Tabel186[[#This Row],[Kolom5]]=0,30,60))</f>
        <v>30</v>
      </c>
      <c r="J40" s="50">
        <f>Tabel14[[#This Row],[Kolom6]]</f>
        <v>0</v>
      </c>
      <c r="K40" s="50">
        <f>IF(Tabel186[[#This Row],[Kolom6]]=Goed!$C39,IF(Goed!$D39=1,-30,0),IF(Tabel186[[#This Row],[Kolom6]]=0,30,60))</f>
        <v>30</v>
      </c>
      <c r="L40" s="50">
        <f>Tabel14[[#This Row],[Kolom7]]</f>
        <v>86</v>
      </c>
      <c r="M40" s="50">
        <f>IF(Tabel186[[#This Row],[Kolom7]]=Goed!$C39,IF(Goed!$D39=1,-30,0),IF(Tabel186[[#This Row],[Kolom7]]=0,30,60))</f>
        <v>60</v>
      </c>
      <c r="N40" s="50">
        <f>Tabel14[[#This Row],[Kolom8]]</f>
        <v>0</v>
      </c>
      <c r="O40" s="50">
        <f>IF(Tabel186[[#This Row],[Kolom8]]=Goed!$C39,IF(Goed!$D39=1,-30,0),IF(Tabel186[[#This Row],[Kolom8]]=0,30,60))</f>
        <v>30</v>
      </c>
      <c r="P40" s="50">
        <f>Tabel14[[#This Row],[Kolom9]]</f>
        <v>0</v>
      </c>
      <c r="Q40" s="50">
        <f>IF(Tabel186[[#This Row],[Kolom9]]=Goed!$C39,IF(Goed!$D39=1,-30,0),IF(Tabel186[[#This Row],[Kolom9]]=0,30,60))</f>
        <v>30</v>
      </c>
      <c r="R40" s="50">
        <f>Tabel14[[#This Row],[Kolom10]]</f>
        <v>0</v>
      </c>
      <c r="S40" s="50">
        <f>IF(Tabel186[[#This Row],[Kolom10]]=Goed!$C39,IF(Goed!$D39=1,-30,0),IF(Tabel186[[#This Row],[Kolom10]]=0,30,60))</f>
        <v>30</v>
      </c>
      <c r="T40" s="50">
        <f>Tabel14[[#This Row],[Kolom11]]</f>
        <v>87</v>
      </c>
      <c r="U40" s="50">
        <f>IF(Tabel186[[#This Row],[Kolom11]]=Goed!$C39,IF(Goed!$D39=1,-30,0),IF(Tabel186[[#This Row],[Kolom11]]=0,30,60))</f>
        <v>0</v>
      </c>
      <c r="V40" s="50">
        <f>Tabel14[[#This Row],[Kolom12]]</f>
        <v>0</v>
      </c>
      <c r="W40" s="50">
        <f>IF(Tabel186[[#This Row],[Kolom12]]=Goed!$C39,IF(Goed!$D39=1,-30,0),IF(Tabel186[[#This Row],[Kolom12]]=0,30,60))</f>
        <v>30</v>
      </c>
      <c r="X40" s="50">
        <f>Tabel14[[#This Row],[Kolom13]]</f>
        <v>0</v>
      </c>
      <c r="Y40" s="50">
        <f>IF(Tabel186[[#This Row],[Kolom13]]=Goed!$C39,IF(Goed!$D39=1,-30,0),IF(Tabel186[[#This Row],[Kolom13]]=0,30,60))</f>
        <v>30</v>
      </c>
    </row>
    <row r="41" spans="1:25" x14ac:dyDescent="0.3">
      <c r="A41" s="46">
        <f>Goed!B40</f>
        <v>38</v>
      </c>
      <c r="B41" s="50">
        <f>Tabel14[[#This Row],[Kolom2]]</f>
        <v>0</v>
      </c>
      <c r="C41" s="50">
        <f>IF(Tabel186[[#This Row],[Kolom2]]=Goed!C40,IF(Goed!$D40=1,-30,0),IF(Tabel186[[#This Row],[Kolom2]]=0,30,60))</f>
        <v>30</v>
      </c>
      <c r="D41" s="50">
        <f>Tabel14[[#This Row],[Kolom3]]</f>
        <v>0</v>
      </c>
      <c r="E41" s="50">
        <f>IF(Tabel186[[#This Row],[Kolom3]]=Goed!$C40,IF(Goed!$D40=1,-30,0),IF(Tabel186[[#This Row],[Kolom3]]=0,30,60))</f>
        <v>30</v>
      </c>
      <c r="F41" s="50">
        <f>Tabel14[[#This Row],[Kolom4]]</f>
        <v>0</v>
      </c>
      <c r="G41" s="50">
        <f>IF(Tabel186[[#This Row],[Kolom4]]=Goed!$C40,IF(Goed!$D40=1,-30,0),IF(Tabel186[[#This Row],[Kolom4]]=0,30,60))</f>
        <v>30</v>
      </c>
      <c r="H41" s="50">
        <f>Tabel14[[#This Row],[Kolom5]]</f>
        <v>0</v>
      </c>
      <c r="I41" s="50">
        <f>IF(Tabel186[[#This Row],[Kolom5]]=Goed!$C40,IF(Goed!$D40=1,-30,0),IF(Tabel186[[#This Row],[Kolom5]]=0,30,60))</f>
        <v>30</v>
      </c>
      <c r="J41" s="50">
        <f>Tabel14[[#This Row],[Kolom6]]</f>
        <v>0</v>
      </c>
      <c r="K41" s="50">
        <f>IF(Tabel186[[#This Row],[Kolom6]]=Goed!$C40,IF(Goed!$D40=1,-30,0),IF(Tabel186[[#This Row],[Kolom6]]=0,30,60))</f>
        <v>30</v>
      </c>
      <c r="L41" s="50">
        <f>Tabel14[[#This Row],[Kolom7]]</f>
        <v>11</v>
      </c>
      <c r="M41" s="50">
        <f>IF(Tabel186[[#This Row],[Kolom7]]=Goed!$C40,IF(Goed!$D40=1,-30,0),IF(Tabel186[[#This Row],[Kolom7]]=0,30,60))</f>
        <v>60</v>
      </c>
      <c r="N41" s="50">
        <f>Tabel14[[#This Row],[Kolom8]]</f>
        <v>0</v>
      </c>
      <c r="O41" s="50">
        <f>IF(Tabel186[[#This Row],[Kolom8]]=Goed!$C40,IF(Goed!$D40=1,-30,0),IF(Tabel186[[#This Row],[Kolom8]]=0,30,60))</f>
        <v>30</v>
      </c>
      <c r="P41" s="50">
        <f>Tabel14[[#This Row],[Kolom9]]</f>
        <v>0</v>
      </c>
      <c r="Q41" s="50">
        <f>IF(Tabel186[[#This Row],[Kolom9]]=Goed!$C40,IF(Goed!$D40=1,-30,0),IF(Tabel186[[#This Row],[Kolom9]]=0,30,60))</f>
        <v>30</v>
      </c>
      <c r="R41" s="50">
        <f>Tabel14[[#This Row],[Kolom10]]</f>
        <v>0</v>
      </c>
      <c r="S41" s="50">
        <f>IF(Tabel186[[#This Row],[Kolom10]]=Goed!$C40,IF(Goed!$D40=1,-30,0),IF(Tabel186[[#This Row],[Kolom10]]=0,30,60))</f>
        <v>30</v>
      </c>
      <c r="T41" s="50">
        <f>Tabel14[[#This Row],[Kolom11]]</f>
        <v>34</v>
      </c>
      <c r="U41" s="50">
        <f>IF(Tabel186[[#This Row],[Kolom11]]=Goed!$C40,IF(Goed!$D40=1,-30,0),IF(Tabel186[[#This Row],[Kolom11]]=0,30,60))</f>
        <v>-30</v>
      </c>
      <c r="V41" s="50">
        <f>Tabel14[[#This Row],[Kolom12]]</f>
        <v>0</v>
      </c>
      <c r="W41" s="50">
        <f>IF(Tabel186[[#This Row],[Kolom12]]=Goed!$C40,IF(Goed!$D40=1,-30,0),IF(Tabel186[[#This Row],[Kolom12]]=0,30,60))</f>
        <v>30</v>
      </c>
      <c r="X41" s="50">
        <f>Tabel14[[#This Row],[Kolom13]]</f>
        <v>0</v>
      </c>
      <c r="Y41" s="50">
        <f>IF(Tabel186[[#This Row],[Kolom13]]=Goed!$C40,IF(Goed!$D40=1,-30,0),IF(Tabel186[[#This Row],[Kolom13]]=0,30,60))</f>
        <v>30</v>
      </c>
    </row>
    <row r="42" spans="1:25" x14ac:dyDescent="0.3">
      <c r="A42" s="46">
        <f>Goed!B41</f>
        <v>39</v>
      </c>
      <c r="B42" s="50">
        <f>Tabel14[[#This Row],[Kolom2]]</f>
        <v>0</v>
      </c>
      <c r="C42" s="50">
        <f>IF(Tabel186[[#This Row],[Kolom2]]=Goed!C41,IF(Goed!$D41=1,-30,0),IF(Tabel186[[#This Row],[Kolom2]]=0,30,60))</f>
        <v>30</v>
      </c>
      <c r="D42" s="50">
        <f>Tabel14[[#This Row],[Kolom3]]</f>
        <v>0</v>
      </c>
      <c r="E42" s="50">
        <f>IF(Tabel186[[#This Row],[Kolom3]]=Goed!$C41,IF(Goed!$D41=1,-30,0),IF(Tabel186[[#This Row],[Kolom3]]=0,30,60))</f>
        <v>30</v>
      </c>
      <c r="F42" s="50">
        <f>Tabel14[[#This Row],[Kolom4]]</f>
        <v>0</v>
      </c>
      <c r="G42" s="50">
        <f>IF(Tabel186[[#This Row],[Kolom4]]=Goed!$C41,IF(Goed!$D41=1,-30,0),IF(Tabel186[[#This Row],[Kolom4]]=0,30,60))</f>
        <v>30</v>
      </c>
      <c r="H42" s="50">
        <f>Tabel14[[#This Row],[Kolom5]]</f>
        <v>0</v>
      </c>
      <c r="I42" s="50">
        <f>IF(Tabel186[[#This Row],[Kolom5]]=Goed!$C41,IF(Goed!$D41=1,-30,0),IF(Tabel186[[#This Row],[Kolom5]]=0,30,60))</f>
        <v>30</v>
      </c>
      <c r="J42" s="50">
        <f>Tabel14[[#This Row],[Kolom6]]</f>
        <v>0</v>
      </c>
      <c r="K42" s="50">
        <f>IF(Tabel186[[#This Row],[Kolom6]]=Goed!$C41,IF(Goed!$D41=1,-30,0),IF(Tabel186[[#This Row],[Kolom6]]=0,30,60))</f>
        <v>30</v>
      </c>
      <c r="L42" s="50">
        <f>Tabel14[[#This Row],[Kolom7]]</f>
        <v>0</v>
      </c>
      <c r="M42" s="50">
        <f>IF(Tabel186[[#This Row],[Kolom7]]=Goed!$C41,IF(Goed!$D41=1,-30,0),IF(Tabel186[[#This Row],[Kolom7]]=0,30,60))</f>
        <v>30</v>
      </c>
      <c r="N42" s="50">
        <f>Tabel14[[#This Row],[Kolom8]]</f>
        <v>0</v>
      </c>
      <c r="O42" s="50">
        <f>IF(Tabel186[[#This Row],[Kolom8]]=Goed!$C41,IF(Goed!$D41=1,-30,0),IF(Tabel186[[#This Row],[Kolom8]]=0,30,60))</f>
        <v>30</v>
      </c>
      <c r="P42" s="50">
        <f>Tabel14[[#This Row],[Kolom9]]</f>
        <v>0</v>
      </c>
      <c r="Q42" s="50">
        <f>IF(Tabel186[[#This Row],[Kolom9]]=Goed!$C41,IF(Goed!$D41=1,-30,0),IF(Tabel186[[#This Row],[Kolom9]]=0,30,60))</f>
        <v>30</v>
      </c>
      <c r="R42" s="50">
        <f>Tabel14[[#This Row],[Kolom10]]</f>
        <v>0</v>
      </c>
      <c r="S42" s="50">
        <f>IF(Tabel186[[#This Row],[Kolom10]]=Goed!$C41,IF(Goed!$D41=1,-30,0),IF(Tabel186[[#This Row],[Kolom10]]=0,30,60))</f>
        <v>30</v>
      </c>
      <c r="T42" s="50">
        <f>Tabel14[[#This Row],[Kolom11]]</f>
        <v>0</v>
      </c>
      <c r="U42" s="50">
        <f>IF(Tabel186[[#This Row],[Kolom11]]=Goed!$C41,IF(Goed!$D41=1,-30,0),IF(Tabel186[[#This Row],[Kolom11]]=0,30,60))</f>
        <v>30</v>
      </c>
      <c r="V42" s="50">
        <f>Tabel14[[#This Row],[Kolom12]]</f>
        <v>0</v>
      </c>
      <c r="W42" s="50">
        <f>IF(Tabel186[[#This Row],[Kolom12]]=Goed!$C41,IF(Goed!$D41=1,-30,0),IF(Tabel186[[#This Row],[Kolom12]]=0,30,60))</f>
        <v>30</v>
      </c>
      <c r="X42" s="50">
        <f>Tabel14[[#This Row],[Kolom13]]</f>
        <v>0</v>
      </c>
      <c r="Y42" s="50">
        <f>IF(Tabel186[[#This Row],[Kolom13]]=Goed!$C41,IF(Goed!$D41=1,-30,0),IF(Tabel186[[#This Row],[Kolom13]]=0,30,60))</f>
        <v>30</v>
      </c>
    </row>
    <row r="43" spans="1:25" x14ac:dyDescent="0.3">
      <c r="A43" s="46">
        <f>Goed!B42</f>
        <v>40</v>
      </c>
      <c r="B43" s="50">
        <f>Tabel14[[#This Row],[Kolom2]]</f>
        <v>0</v>
      </c>
      <c r="C43" s="50">
        <f>IF(Tabel186[[#This Row],[Kolom2]]=Goed!C42,IF(Goed!$D42=1,-30,0),IF(Tabel186[[#This Row],[Kolom2]]=0,30,60))</f>
        <v>30</v>
      </c>
      <c r="D43" s="50">
        <f>Tabel14[[#This Row],[Kolom3]]</f>
        <v>0</v>
      </c>
      <c r="E43" s="50">
        <f>IF(Tabel186[[#This Row],[Kolom3]]=Goed!$C42,IF(Goed!$D42=1,-30,0),IF(Tabel186[[#This Row],[Kolom3]]=0,30,60))</f>
        <v>30</v>
      </c>
      <c r="F43" s="50">
        <f>Tabel14[[#This Row],[Kolom4]]</f>
        <v>0</v>
      </c>
      <c r="G43" s="50">
        <f>IF(Tabel186[[#This Row],[Kolom4]]=Goed!$C42,IF(Goed!$D42=1,-30,0),IF(Tabel186[[#This Row],[Kolom4]]=0,30,60))</f>
        <v>30</v>
      </c>
      <c r="H43" s="50">
        <f>Tabel14[[#This Row],[Kolom5]]</f>
        <v>0</v>
      </c>
      <c r="I43" s="50">
        <f>IF(Tabel186[[#This Row],[Kolom5]]=Goed!$C42,IF(Goed!$D42=1,-30,0),IF(Tabel186[[#This Row],[Kolom5]]=0,30,60))</f>
        <v>30</v>
      </c>
      <c r="J43" s="50">
        <f>Tabel14[[#This Row],[Kolom6]]</f>
        <v>0</v>
      </c>
      <c r="K43" s="50">
        <f>IF(Tabel186[[#This Row],[Kolom6]]=Goed!$C42,IF(Goed!$D42=1,-30,0),IF(Tabel186[[#This Row],[Kolom6]]=0,30,60))</f>
        <v>30</v>
      </c>
      <c r="L43" s="50">
        <f>Tabel14[[#This Row],[Kolom7]]</f>
        <v>0</v>
      </c>
      <c r="M43" s="50">
        <f>IF(Tabel186[[#This Row],[Kolom7]]=Goed!$C42,IF(Goed!$D42=1,-30,0),IF(Tabel186[[#This Row],[Kolom7]]=0,30,60))</f>
        <v>30</v>
      </c>
      <c r="N43" s="50">
        <f>Tabel14[[#This Row],[Kolom8]]</f>
        <v>0</v>
      </c>
      <c r="O43" s="50">
        <f>IF(Tabel186[[#This Row],[Kolom8]]=Goed!$C42,IF(Goed!$D42=1,-30,0),IF(Tabel186[[#This Row],[Kolom8]]=0,30,60))</f>
        <v>30</v>
      </c>
      <c r="P43" s="50">
        <f>Tabel14[[#This Row],[Kolom9]]</f>
        <v>0</v>
      </c>
      <c r="Q43" s="50">
        <f>IF(Tabel186[[#This Row],[Kolom9]]=Goed!$C42,IF(Goed!$D42=1,-30,0),IF(Tabel186[[#This Row],[Kolom9]]=0,30,60))</f>
        <v>30</v>
      </c>
      <c r="R43" s="50">
        <f>Tabel14[[#This Row],[Kolom10]]</f>
        <v>0</v>
      </c>
      <c r="S43" s="50">
        <f>IF(Tabel186[[#This Row],[Kolom10]]=Goed!$C42,IF(Goed!$D42=1,-30,0),IF(Tabel186[[#This Row],[Kolom10]]=0,30,60))</f>
        <v>30</v>
      </c>
      <c r="T43" s="50">
        <f>Tabel14[[#This Row],[Kolom11]]</f>
        <v>0</v>
      </c>
      <c r="U43" s="50">
        <f>IF(Tabel186[[#This Row],[Kolom11]]=Goed!$C42,IF(Goed!$D42=1,-30,0),IF(Tabel186[[#This Row],[Kolom11]]=0,30,60))</f>
        <v>30</v>
      </c>
      <c r="V43" s="50">
        <f>Tabel14[[#This Row],[Kolom12]]</f>
        <v>0</v>
      </c>
      <c r="W43" s="50">
        <f>IF(Tabel186[[#This Row],[Kolom12]]=Goed!$C42,IF(Goed!$D42=1,-30,0),IF(Tabel186[[#This Row],[Kolom12]]=0,30,60))</f>
        <v>30</v>
      </c>
      <c r="X43" s="50">
        <f>Tabel14[[#This Row],[Kolom13]]</f>
        <v>0</v>
      </c>
      <c r="Y43" s="50">
        <f>IF(Tabel186[[#This Row],[Kolom13]]=Goed!$C42,IF(Goed!$D42=1,-30,0),IF(Tabel186[[#This Row],[Kolom13]]=0,30,60))</f>
        <v>30</v>
      </c>
    </row>
    <row r="44" spans="1:25" x14ac:dyDescent="0.3">
      <c r="A44" s="46">
        <f>Goed!B43</f>
        <v>41</v>
      </c>
      <c r="B44" s="50">
        <f>Tabel14[[#This Row],[Kolom2]]</f>
        <v>0</v>
      </c>
      <c r="C44" s="50">
        <f>IF(Tabel186[[#This Row],[Kolom2]]=Goed!C43,IF(Goed!$D43=1,-30,0),IF(Tabel186[[#This Row],[Kolom2]]=0,30,60))</f>
        <v>30</v>
      </c>
      <c r="D44" s="50">
        <f>Tabel14[[#This Row],[Kolom3]]</f>
        <v>0</v>
      </c>
      <c r="E44" s="50">
        <f>IF(Tabel186[[#This Row],[Kolom3]]=Goed!$C43,IF(Goed!$D43=1,-30,0),IF(Tabel186[[#This Row],[Kolom3]]=0,30,60))</f>
        <v>30</v>
      </c>
      <c r="F44" s="50">
        <f>Tabel14[[#This Row],[Kolom4]]</f>
        <v>0</v>
      </c>
      <c r="G44" s="50">
        <f>IF(Tabel186[[#This Row],[Kolom4]]=Goed!$C43,IF(Goed!$D43=1,-30,0),IF(Tabel186[[#This Row],[Kolom4]]=0,30,60))</f>
        <v>30</v>
      </c>
      <c r="H44" s="50">
        <f>Tabel14[[#This Row],[Kolom5]]</f>
        <v>0</v>
      </c>
      <c r="I44" s="50">
        <f>IF(Tabel186[[#This Row],[Kolom5]]=Goed!$C43,IF(Goed!$D43=1,-30,0),IF(Tabel186[[#This Row],[Kolom5]]=0,30,60))</f>
        <v>30</v>
      </c>
      <c r="J44" s="50">
        <f>Tabel14[[#This Row],[Kolom6]]</f>
        <v>83</v>
      </c>
      <c r="K44" s="50">
        <f>IF(Tabel186[[#This Row],[Kolom6]]=Goed!$C43,IF(Goed!$D43=1,-30,0),IF(Tabel186[[#This Row],[Kolom6]]=0,30,60))</f>
        <v>-30</v>
      </c>
      <c r="L44" s="50">
        <f>Tabel14[[#This Row],[Kolom7]]</f>
        <v>83</v>
      </c>
      <c r="M44" s="50">
        <f>IF(Tabel186[[#This Row],[Kolom7]]=Goed!$C43,IF(Goed!$D43=1,-30,0),IF(Tabel186[[#This Row],[Kolom7]]=0,30,60))</f>
        <v>-30</v>
      </c>
      <c r="N44" s="50">
        <f>Tabel14[[#This Row],[Kolom8]]</f>
        <v>0</v>
      </c>
      <c r="O44" s="50">
        <f>IF(Tabel186[[#This Row],[Kolom8]]=Goed!$C43,IF(Goed!$D43=1,-30,0),IF(Tabel186[[#This Row],[Kolom8]]=0,30,60))</f>
        <v>30</v>
      </c>
      <c r="P44" s="50">
        <f>Tabel14[[#This Row],[Kolom9]]</f>
        <v>0</v>
      </c>
      <c r="Q44" s="50">
        <f>IF(Tabel186[[#This Row],[Kolom9]]=Goed!$C43,IF(Goed!$D43=1,-30,0),IF(Tabel186[[#This Row],[Kolom9]]=0,30,60))</f>
        <v>30</v>
      </c>
      <c r="R44" s="50">
        <f>Tabel14[[#This Row],[Kolom10]]</f>
        <v>83</v>
      </c>
      <c r="S44" s="50">
        <f>IF(Tabel186[[#This Row],[Kolom10]]=Goed!$C43,IF(Goed!$D43=1,-30,0),IF(Tabel186[[#This Row],[Kolom10]]=0,30,60))</f>
        <v>-30</v>
      </c>
      <c r="T44" s="50">
        <f>Tabel14[[#This Row],[Kolom11]]</f>
        <v>83</v>
      </c>
      <c r="U44" s="50">
        <f>IF(Tabel186[[#This Row],[Kolom11]]=Goed!$C43,IF(Goed!$D43=1,-30,0),IF(Tabel186[[#This Row],[Kolom11]]=0,30,60))</f>
        <v>-30</v>
      </c>
      <c r="V44" s="50">
        <f>Tabel14[[#This Row],[Kolom12]]</f>
        <v>71</v>
      </c>
      <c r="W44" s="50">
        <f>IF(Tabel186[[#This Row],[Kolom12]]=Goed!$C43,IF(Goed!$D43=1,-30,0),IF(Tabel186[[#This Row],[Kolom12]]=0,30,60))</f>
        <v>60</v>
      </c>
      <c r="X44" s="50">
        <f>Tabel14[[#This Row],[Kolom13]]</f>
        <v>83</v>
      </c>
      <c r="Y44" s="50">
        <f>IF(Tabel186[[#This Row],[Kolom13]]=Goed!$C43,IF(Goed!$D43=1,-30,0),IF(Tabel186[[#This Row],[Kolom13]]=0,30,60))</f>
        <v>-30</v>
      </c>
    </row>
    <row r="45" spans="1:25" x14ac:dyDescent="0.3">
      <c r="A45" s="46">
        <f>Goed!B44</f>
        <v>42</v>
      </c>
      <c r="B45" s="50">
        <f>Tabel14[[#This Row],[Kolom2]]</f>
        <v>0</v>
      </c>
      <c r="C45" s="50">
        <f>IF(Tabel186[[#This Row],[Kolom2]]=Goed!C44,IF(Goed!$D44=1,-30,0),IF(Tabel186[[#This Row],[Kolom2]]=0,30,60))</f>
        <v>30</v>
      </c>
      <c r="D45" s="50">
        <f>Tabel14[[#This Row],[Kolom3]]</f>
        <v>0</v>
      </c>
      <c r="E45" s="50">
        <f>IF(Tabel186[[#This Row],[Kolom3]]=Goed!$C44,IF(Goed!$D44=1,-30,0),IF(Tabel186[[#This Row],[Kolom3]]=0,30,60))</f>
        <v>30</v>
      </c>
      <c r="F45" s="50">
        <f>Tabel14[[#This Row],[Kolom4]]</f>
        <v>0</v>
      </c>
      <c r="G45" s="50">
        <f>IF(Tabel186[[#This Row],[Kolom4]]=Goed!$C44,IF(Goed!$D44=1,-30,0),IF(Tabel186[[#This Row],[Kolom4]]=0,30,60))</f>
        <v>30</v>
      </c>
      <c r="H45" s="50">
        <f>Tabel14[[#This Row],[Kolom5]]</f>
        <v>0</v>
      </c>
      <c r="I45" s="50">
        <f>IF(Tabel186[[#This Row],[Kolom5]]=Goed!$C44,IF(Goed!$D44=1,-30,0),IF(Tabel186[[#This Row],[Kolom5]]=0,30,60))</f>
        <v>30</v>
      </c>
      <c r="J45" s="50">
        <f>Tabel14[[#This Row],[Kolom6]]</f>
        <v>0</v>
      </c>
      <c r="K45" s="50">
        <f>IF(Tabel186[[#This Row],[Kolom6]]=Goed!$C44,IF(Goed!$D44=1,-30,0),IF(Tabel186[[#This Row],[Kolom6]]=0,30,60))</f>
        <v>30</v>
      </c>
      <c r="L45" s="50">
        <f>Tabel14[[#This Row],[Kolom7]]</f>
        <v>99</v>
      </c>
      <c r="M45" s="50">
        <f>IF(Tabel186[[#This Row],[Kolom7]]=Goed!$C44,IF(Goed!$D44=1,-30,0),IF(Tabel186[[#This Row],[Kolom7]]=0,30,60))</f>
        <v>-30</v>
      </c>
      <c r="N45" s="50">
        <f>Tabel14[[#This Row],[Kolom8]]</f>
        <v>0</v>
      </c>
      <c r="O45" s="50">
        <f>IF(Tabel186[[#This Row],[Kolom8]]=Goed!$C44,IF(Goed!$D44=1,-30,0),IF(Tabel186[[#This Row],[Kolom8]]=0,30,60))</f>
        <v>30</v>
      </c>
      <c r="P45" s="50">
        <f>Tabel14[[#This Row],[Kolom9]]</f>
        <v>0</v>
      </c>
      <c r="Q45" s="50">
        <f>IF(Tabel186[[#This Row],[Kolom9]]=Goed!$C44,IF(Goed!$D44=1,-30,0),IF(Tabel186[[#This Row],[Kolom9]]=0,30,60))</f>
        <v>30</v>
      </c>
      <c r="R45" s="50">
        <f>Tabel14[[#This Row],[Kolom10]]</f>
        <v>0</v>
      </c>
      <c r="S45" s="50">
        <f>IF(Tabel186[[#This Row],[Kolom10]]=Goed!$C44,IF(Goed!$D44=1,-30,0),IF(Tabel186[[#This Row],[Kolom10]]=0,30,60))</f>
        <v>30</v>
      </c>
      <c r="T45" s="50">
        <f>Tabel14[[#This Row],[Kolom11]]</f>
        <v>0</v>
      </c>
      <c r="U45" s="50">
        <f>IF(Tabel186[[#This Row],[Kolom11]]=Goed!$C44,IF(Goed!$D44=1,-30,0),IF(Tabel186[[#This Row],[Kolom11]]=0,30,60))</f>
        <v>30</v>
      </c>
      <c r="V45" s="50">
        <f>Tabel14[[#This Row],[Kolom12]]</f>
        <v>0</v>
      </c>
      <c r="W45" s="50">
        <f>IF(Tabel186[[#This Row],[Kolom12]]=Goed!$C44,IF(Goed!$D44=1,-30,0),IF(Tabel186[[#This Row],[Kolom12]]=0,30,60))</f>
        <v>30</v>
      </c>
      <c r="X45" s="50">
        <f>Tabel14[[#This Row],[Kolom13]]</f>
        <v>0</v>
      </c>
      <c r="Y45" s="50">
        <f>IF(Tabel186[[#This Row],[Kolom13]]=Goed!$C44,IF(Goed!$D44=1,-30,0),IF(Tabel186[[#This Row],[Kolom13]]=0,30,60))</f>
        <v>30</v>
      </c>
    </row>
    <row r="46" spans="1:25" x14ac:dyDescent="0.3">
      <c r="A46" s="46">
        <f>Goed!B45</f>
        <v>43</v>
      </c>
      <c r="B46" s="50">
        <f>Tabel14[[#This Row],[Kolom2]]</f>
        <v>0</v>
      </c>
      <c r="C46" s="50">
        <f>IF(Tabel186[[#This Row],[Kolom2]]=Goed!C45,IF(Goed!$D45=1,-30,0),IF(Tabel186[[#This Row],[Kolom2]]=0,30,60))</f>
        <v>30</v>
      </c>
      <c r="D46" s="50">
        <f>Tabel14[[#This Row],[Kolom3]]</f>
        <v>52</v>
      </c>
      <c r="E46" s="50">
        <f>IF(Tabel186[[#This Row],[Kolom3]]=Goed!$C45,IF(Goed!$D45=1,-30,0),IF(Tabel186[[#This Row],[Kolom3]]=0,30,60))</f>
        <v>60</v>
      </c>
      <c r="F46" s="50">
        <f>Tabel14[[#This Row],[Kolom4]]</f>
        <v>0</v>
      </c>
      <c r="G46" s="50">
        <f>IF(Tabel186[[#This Row],[Kolom4]]=Goed!$C45,IF(Goed!$D45=1,-30,0),IF(Tabel186[[#This Row],[Kolom4]]=0,30,60))</f>
        <v>30</v>
      </c>
      <c r="H46" s="50">
        <f>Tabel14[[#This Row],[Kolom5]]</f>
        <v>0</v>
      </c>
      <c r="I46" s="50">
        <f>IF(Tabel186[[#This Row],[Kolom5]]=Goed!$C45,IF(Goed!$D45=1,-30,0),IF(Tabel186[[#This Row],[Kolom5]]=0,30,60))</f>
        <v>30</v>
      </c>
      <c r="J46" s="50">
        <f>Tabel14[[#This Row],[Kolom6]]</f>
        <v>97</v>
      </c>
      <c r="K46" s="50">
        <f>IF(Tabel186[[#This Row],[Kolom6]]=Goed!$C45,IF(Goed!$D45=1,-30,0),IF(Tabel186[[#This Row],[Kolom6]]=0,30,60))</f>
        <v>-30</v>
      </c>
      <c r="L46" s="50">
        <f>Tabel14[[#This Row],[Kolom7]]</f>
        <v>97</v>
      </c>
      <c r="M46" s="50">
        <f>IF(Tabel186[[#This Row],[Kolom7]]=Goed!$C45,IF(Goed!$D45=1,-30,0),IF(Tabel186[[#This Row],[Kolom7]]=0,30,60))</f>
        <v>-30</v>
      </c>
      <c r="N46" s="50">
        <f>Tabel14[[#This Row],[Kolom8]]</f>
        <v>71</v>
      </c>
      <c r="O46" s="50">
        <f>IF(Tabel186[[#This Row],[Kolom8]]=Goed!$C45,IF(Goed!$D45=1,-30,0),IF(Tabel186[[#This Row],[Kolom8]]=0,30,60))</f>
        <v>60</v>
      </c>
      <c r="P46" s="50">
        <f>Tabel14[[#This Row],[Kolom9]]</f>
        <v>0</v>
      </c>
      <c r="Q46" s="50">
        <f>IF(Tabel186[[#This Row],[Kolom9]]=Goed!$C45,IF(Goed!$D45=1,-30,0),IF(Tabel186[[#This Row],[Kolom9]]=0,30,60))</f>
        <v>30</v>
      </c>
      <c r="R46" s="50">
        <f>Tabel14[[#This Row],[Kolom10]]</f>
        <v>97</v>
      </c>
      <c r="S46" s="50">
        <f>IF(Tabel186[[#This Row],[Kolom10]]=Goed!$C45,IF(Goed!$D45=1,-30,0),IF(Tabel186[[#This Row],[Kolom10]]=0,30,60))</f>
        <v>-30</v>
      </c>
      <c r="T46" s="50">
        <f>Tabel14[[#This Row],[Kolom11]]</f>
        <v>71</v>
      </c>
      <c r="U46" s="50">
        <f>IF(Tabel186[[#This Row],[Kolom11]]=Goed!$C45,IF(Goed!$D45=1,-30,0),IF(Tabel186[[#This Row],[Kolom11]]=0,30,60))</f>
        <v>60</v>
      </c>
      <c r="V46" s="50">
        <f>Tabel14[[#This Row],[Kolom12]]</f>
        <v>0</v>
      </c>
      <c r="W46" s="50">
        <f>IF(Tabel186[[#This Row],[Kolom12]]=Goed!$C45,IF(Goed!$D45=1,-30,0),IF(Tabel186[[#This Row],[Kolom12]]=0,30,60))</f>
        <v>30</v>
      </c>
      <c r="X46" s="50">
        <f>Tabel14[[#This Row],[Kolom13]]</f>
        <v>97</v>
      </c>
      <c r="Y46" s="50">
        <f>IF(Tabel186[[#This Row],[Kolom13]]=Goed!$C45,IF(Goed!$D45=1,-30,0),IF(Tabel186[[#This Row],[Kolom13]]=0,30,60))</f>
        <v>-30</v>
      </c>
    </row>
    <row r="47" spans="1:25" x14ac:dyDescent="0.3">
      <c r="A47" s="46">
        <f>Goed!B46</f>
        <v>44</v>
      </c>
      <c r="B47" s="50">
        <f>Tabel14[[#This Row],[Kolom2]]</f>
        <v>6</v>
      </c>
      <c r="C47" s="50">
        <f>IF(Tabel186[[#This Row],[Kolom2]]=Goed!C46,IF(Goed!$D46=1,-30,0),IF(Tabel186[[#This Row],[Kolom2]]=0,30,60))</f>
        <v>0</v>
      </c>
      <c r="D47" s="50">
        <f>Tabel14[[#This Row],[Kolom3]]</f>
        <v>0</v>
      </c>
      <c r="E47" s="50">
        <f>IF(Tabel186[[#This Row],[Kolom3]]=Goed!$C46,IF(Goed!$D46=1,-30,0),IF(Tabel186[[#This Row],[Kolom3]]=0,30,60))</f>
        <v>30</v>
      </c>
      <c r="F47" s="50">
        <f>Tabel14[[#This Row],[Kolom4]]</f>
        <v>6</v>
      </c>
      <c r="G47" s="50">
        <f>IF(Tabel186[[#This Row],[Kolom4]]=Goed!$C46,IF(Goed!$D46=1,-30,0),IF(Tabel186[[#This Row],[Kolom4]]=0,30,60))</f>
        <v>0</v>
      </c>
      <c r="H47" s="50">
        <f>Tabel14[[#This Row],[Kolom5]]</f>
        <v>0</v>
      </c>
      <c r="I47" s="50">
        <f>IF(Tabel186[[#This Row],[Kolom5]]=Goed!$C46,IF(Goed!$D46=1,-30,0),IF(Tabel186[[#This Row],[Kolom5]]=0,30,60))</f>
        <v>30</v>
      </c>
      <c r="J47" s="50">
        <f>Tabel14[[#This Row],[Kolom6]]</f>
        <v>6</v>
      </c>
      <c r="K47" s="50">
        <f>IF(Tabel186[[#This Row],[Kolom6]]=Goed!$C46,IF(Goed!$D46=1,-30,0),IF(Tabel186[[#This Row],[Kolom6]]=0,30,60))</f>
        <v>0</v>
      </c>
      <c r="L47" s="50">
        <f>Tabel14[[#This Row],[Kolom7]]</f>
        <v>6</v>
      </c>
      <c r="M47" s="50">
        <f>IF(Tabel186[[#This Row],[Kolom7]]=Goed!$C46,IF(Goed!$D46=1,-30,0),IF(Tabel186[[#This Row],[Kolom7]]=0,30,60))</f>
        <v>0</v>
      </c>
      <c r="N47" s="50">
        <f>Tabel14[[#This Row],[Kolom8]]</f>
        <v>6</v>
      </c>
      <c r="O47" s="50">
        <f>IF(Tabel186[[#This Row],[Kolom8]]=Goed!$C46,IF(Goed!$D46=1,-30,0),IF(Tabel186[[#This Row],[Kolom8]]=0,30,60))</f>
        <v>0</v>
      </c>
      <c r="P47" s="50">
        <f>Tabel14[[#This Row],[Kolom9]]</f>
        <v>0</v>
      </c>
      <c r="Q47" s="50">
        <f>IF(Tabel186[[#This Row],[Kolom9]]=Goed!$C46,IF(Goed!$D46=1,-30,0),IF(Tabel186[[#This Row],[Kolom9]]=0,30,60))</f>
        <v>30</v>
      </c>
      <c r="R47" s="50">
        <f>Tabel14[[#This Row],[Kolom10]]</f>
        <v>0</v>
      </c>
      <c r="S47" s="50">
        <f>IF(Tabel186[[#This Row],[Kolom10]]=Goed!$C46,IF(Goed!$D46=1,-30,0),IF(Tabel186[[#This Row],[Kolom10]]=0,30,60))</f>
        <v>30</v>
      </c>
      <c r="T47" s="50">
        <f>Tabel14[[#This Row],[Kolom11]]</f>
        <v>6</v>
      </c>
      <c r="U47" s="50">
        <f>IF(Tabel186[[#This Row],[Kolom11]]=Goed!$C46,IF(Goed!$D46=1,-30,0),IF(Tabel186[[#This Row],[Kolom11]]=0,30,60))</f>
        <v>0</v>
      </c>
      <c r="V47" s="50">
        <f>Tabel14[[#This Row],[Kolom12]]</f>
        <v>6</v>
      </c>
      <c r="W47" s="50">
        <f>IF(Tabel186[[#This Row],[Kolom12]]=Goed!$C46,IF(Goed!$D46=1,-30,0),IF(Tabel186[[#This Row],[Kolom12]]=0,30,60))</f>
        <v>0</v>
      </c>
      <c r="X47" s="50">
        <f>Tabel14[[#This Row],[Kolom13]]</f>
        <v>6</v>
      </c>
      <c r="Y47" s="50">
        <f>IF(Tabel186[[#This Row],[Kolom13]]=Goed!$C46,IF(Goed!$D46=1,-30,0),IF(Tabel186[[#This Row],[Kolom13]]=0,30,60))</f>
        <v>0</v>
      </c>
    </row>
    <row r="48" spans="1:25" x14ac:dyDescent="0.3">
      <c r="A48" s="46">
        <f>Goed!B47</f>
        <v>45</v>
      </c>
      <c r="B48" s="50">
        <f>Tabel14[[#This Row],[Kolom2]]</f>
        <v>0</v>
      </c>
      <c r="C48" s="50">
        <f>IF(Tabel186[[#This Row],[Kolom2]]=Goed!C47,IF(Goed!$D47=1,-30,0),IF(Tabel186[[#This Row],[Kolom2]]=0,30,60))</f>
        <v>30</v>
      </c>
      <c r="D48" s="50">
        <f>Tabel14[[#This Row],[Kolom3]]</f>
        <v>0</v>
      </c>
      <c r="E48" s="50">
        <f>IF(Tabel186[[#This Row],[Kolom3]]=Goed!$C47,IF(Goed!$D47=1,-30,0),IF(Tabel186[[#This Row],[Kolom3]]=0,30,60))</f>
        <v>30</v>
      </c>
      <c r="F48" s="50">
        <f>Tabel14[[#This Row],[Kolom4]]</f>
        <v>0</v>
      </c>
      <c r="G48" s="50">
        <f>IF(Tabel186[[#This Row],[Kolom4]]=Goed!$C47,IF(Goed!$D47=1,-30,0),IF(Tabel186[[#This Row],[Kolom4]]=0,30,60))</f>
        <v>30</v>
      </c>
      <c r="H48" s="50">
        <f>Tabel14[[#This Row],[Kolom5]]</f>
        <v>15</v>
      </c>
      <c r="I48" s="50">
        <f>IF(Tabel186[[#This Row],[Kolom5]]=Goed!$C47,IF(Goed!$D47=1,-30,0),IF(Tabel186[[#This Row],[Kolom5]]=0,30,60))</f>
        <v>-30</v>
      </c>
      <c r="J48" s="50">
        <f>Tabel14[[#This Row],[Kolom6]]</f>
        <v>15</v>
      </c>
      <c r="K48" s="50">
        <f>IF(Tabel186[[#This Row],[Kolom6]]=Goed!$C47,IF(Goed!$D47=1,-30,0),IF(Tabel186[[#This Row],[Kolom6]]=0,30,60))</f>
        <v>-30</v>
      </c>
      <c r="L48" s="50">
        <f>Tabel14[[#This Row],[Kolom7]]</f>
        <v>15</v>
      </c>
      <c r="M48" s="50">
        <f>IF(Tabel186[[#This Row],[Kolom7]]=Goed!$C47,IF(Goed!$D47=1,-30,0),IF(Tabel186[[#This Row],[Kolom7]]=0,30,60))</f>
        <v>-30</v>
      </c>
      <c r="N48" s="50">
        <f>Tabel14[[#This Row],[Kolom8]]</f>
        <v>15</v>
      </c>
      <c r="O48" s="50">
        <f>IF(Tabel186[[#This Row],[Kolom8]]=Goed!$C47,IF(Goed!$D47=1,-30,0),IF(Tabel186[[#This Row],[Kolom8]]=0,30,60))</f>
        <v>-30</v>
      </c>
      <c r="P48" s="50">
        <f>Tabel14[[#This Row],[Kolom9]]</f>
        <v>0</v>
      </c>
      <c r="Q48" s="50">
        <f>IF(Tabel186[[#This Row],[Kolom9]]=Goed!$C47,IF(Goed!$D47=1,-30,0),IF(Tabel186[[#This Row],[Kolom9]]=0,30,60))</f>
        <v>30</v>
      </c>
      <c r="R48" s="50">
        <f>Tabel14[[#This Row],[Kolom10]]</f>
        <v>0</v>
      </c>
      <c r="S48" s="50">
        <f>IF(Tabel186[[#This Row],[Kolom10]]=Goed!$C47,IF(Goed!$D47=1,-30,0),IF(Tabel186[[#This Row],[Kolom10]]=0,30,60))</f>
        <v>30</v>
      </c>
      <c r="T48" s="50">
        <f>Tabel14[[#This Row],[Kolom11]]</f>
        <v>15</v>
      </c>
      <c r="U48" s="50">
        <f>IF(Tabel186[[#This Row],[Kolom11]]=Goed!$C47,IF(Goed!$D47=1,-30,0),IF(Tabel186[[#This Row],[Kolom11]]=0,30,60))</f>
        <v>-30</v>
      </c>
      <c r="V48" s="50">
        <f>Tabel14[[#This Row],[Kolom12]]</f>
        <v>15</v>
      </c>
      <c r="W48" s="50">
        <f>IF(Tabel186[[#This Row],[Kolom12]]=Goed!$C47,IF(Goed!$D47=1,-30,0),IF(Tabel186[[#This Row],[Kolom12]]=0,30,60))</f>
        <v>-30</v>
      </c>
      <c r="X48" s="50">
        <f>Tabel14[[#This Row],[Kolom13]]</f>
        <v>15</v>
      </c>
      <c r="Y48" s="50">
        <f>IF(Tabel186[[#This Row],[Kolom13]]=Goed!$C47,IF(Goed!$D47=1,-30,0),IF(Tabel186[[#This Row],[Kolom13]]=0,30,60))</f>
        <v>-30</v>
      </c>
    </row>
    <row r="49" spans="1:25" x14ac:dyDescent="0.3">
      <c r="A49" s="46">
        <f>Goed!B48</f>
        <v>46</v>
      </c>
      <c r="B49" s="50">
        <f>Tabel14[[#This Row],[Kolom2]]</f>
        <v>57</v>
      </c>
      <c r="C49" s="50">
        <f>IF(Tabel186[[#This Row],[Kolom2]]=Goed!C48,IF(Goed!$D48=1,-30,0),IF(Tabel186[[#This Row],[Kolom2]]=0,30,60))</f>
        <v>0</v>
      </c>
      <c r="D49" s="50">
        <f>Tabel14[[#This Row],[Kolom3]]</f>
        <v>57</v>
      </c>
      <c r="E49" s="50">
        <f>IF(Tabel186[[#This Row],[Kolom3]]=Goed!$C48,IF(Goed!$D48=1,-30,0),IF(Tabel186[[#This Row],[Kolom3]]=0,30,60))</f>
        <v>0</v>
      </c>
      <c r="F49" s="50">
        <f>Tabel14[[#This Row],[Kolom4]]</f>
        <v>57</v>
      </c>
      <c r="G49" s="50">
        <f>IF(Tabel186[[#This Row],[Kolom4]]=Goed!$C48,IF(Goed!$D48=1,-30,0),IF(Tabel186[[#This Row],[Kolom4]]=0,30,60))</f>
        <v>0</v>
      </c>
      <c r="H49" s="50">
        <f>Tabel14[[#This Row],[Kolom5]]</f>
        <v>57</v>
      </c>
      <c r="I49" s="50">
        <f>IF(Tabel186[[#This Row],[Kolom5]]=Goed!$C48,IF(Goed!$D48=1,-30,0),IF(Tabel186[[#This Row],[Kolom5]]=0,30,60))</f>
        <v>0</v>
      </c>
      <c r="J49" s="50">
        <f>Tabel14[[#This Row],[Kolom6]]</f>
        <v>57</v>
      </c>
      <c r="K49" s="50">
        <f>IF(Tabel186[[#This Row],[Kolom6]]=Goed!$C48,IF(Goed!$D48=1,-30,0),IF(Tabel186[[#This Row],[Kolom6]]=0,30,60))</f>
        <v>0</v>
      </c>
      <c r="L49" s="50">
        <f>Tabel14[[#This Row],[Kolom7]]</f>
        <v>57</v>
      </c>
      <c r="M49" s="50">
        <f>IF(Tabel186[[#This Row],[Kolom7]]=Goed!$C48,IF(Goed!$D48=1,-30,0),IF(Tabel186[[#This Row],[Kolom7]]=0,30,60))</f>
        <v>0</v>
      </c>
      <c r="N49" s="50">
        <f>Tabel14[[#This Row],[Kolom8]]</f>
        <v>57</v>
      </c>
      <c r="O49" s="50">
        <f>IF(Tabel186[[#This Row],[Kolom8]]=Goed!$C48,IF(Goed!$D48=1,-30,0),IF(Tabel186[[#This Row],[Kolom8]]=0,30,60))</f>
        <v>0</v>
      </c>
      <c r="P49" s="50">
        <f>Tabel14[[#This Row],[Kolom9]]</f>
        <v>57</v>
      </c>
      <c r="Q49" s="50">
        <f>IF(Tabel186[[#This Row],[Kolom9]]=Goed!$C48,IF(Goed!$D48=1,-30,0),IF(Tabel186[[#This Row],[Kolom9]]=0,30,60))</f>
        <v>0</v>
      </c>
      <c r="R49" s="50">
        <f>Tabel14[[#This Row],[Kolom10]]</f>
        <v>57</v>
      </c>
      <c r="S49" s="50">
        <f>IF(Tabel186[[#This Row],[Kolom10]]=Goed!$C48,IF(Goed!$D48=1,-30,0),IF(Tabel186[[#This Row],[Kolom10]]=0,30,60))</f>
        <v>0</v>
      </c>
      <c r="T49" s="50">
        <f>Tabel14[[#This Row],[Kolom11]]</f>
        <v>57</v>
      </c>
      <c r="U49" s="50">
        <f>IF(Tabel186[[#This Row],[Kolom11]]=Goed!$C48,IF(Goed!$D48=1,-30,0),IF(Tabel186[[#This Row],[Kolom11]]=0,30,60))</f>
        <v>0</v>
      </c>
      <c r="V49" s="50">
        <f>Tabel14[[#This Row],[Kolom12]]</f>
        <v>57</v>
      </c>
      <c r="W49" s="50">
        <f>IF(Tabel186[[#This Row],[Kolom12]]=Goed!$C48,IF(Goed!$D48=1,-30,0),IF(Tabel186[[#This Row],[Kolom12]]=0,30,60))</f>
        <v>0</v>
      </c>
      <c r="X49" s="50">
        <f>Tabel14[[#This Row],[Kolom13]]</f>
        <v>57</v>
      </c>
      <c r="Y49" s="50">
        <f>IF(Tabel186[[#This Row],[Kolom13]]=Goed!$C48,IF(Goed!$D48=1,-30,0),IF(Tabel186[[#This Row],[Kolom13]]=0,30,60))</f>
        <v>0</v>
      </c>
    </row>
    <row r="50" spans="1:25" x14ac:dyDescent="0.3">
      <c r="A50" s="46">
        <f>Goed!B49</f>
        <v>47</v>
      </c>
      <c r="B50" s="50">
        <f>Tabel14[[#This Row],[Kolom2]]</f>
        <v>0</v>
      </c>
      <c r="C50" s="50">
        <f>IF(Tabel186[[#This Row],[Kolom2]]=Goed!C49,IF(Goed!$D49=1,-30,0),IF(Tabel186[[#This Row],[Kolom2]]=0,30,60))</f>
        <v>30</v>
      </c>
      <c r="D50" s="50">
        <f>Tabel14[[#This Row],[Kolom3]]</f>
        <v>0</v>
      </c>
      <c r="E50" s="50">
        <f>IF(Tabel186[[#This Row],[Kolom3]]=Goed!$C49,IF(Goed!$D49=1,-30,0),IF(Tabel186[[#This Row],[Kolom3]]=0,30,60))</f>
        <v>30</v>
      </c>
      <c r="F50" s="50">
        <f>Tabel14[[#This Row],[Kolom4]]</f>
        <v>34</v>
      </c>
      <c r="G50" s="50">
        <f>IF(Tabel186[[#This Row],[Kolom4]]=Goed!$C49,IF(Goed!$D49=1,-30,0),IF(Tabel186[[#This Row],[Kolom4]]=0,30,60))</f>
        <v>0</v>
      </c>
      <c r="H50" s="50">
        <f>Tabel14[[#This Row],[Kolom5]]</f>
        <v>0</v>
      </c>
      <c r="I50" s="50">
        <f>IF(Tabel186[[#This Row],[Kolom5]]=Goed!$C49,IF(Goed!$D49=1,-30,0),IF(Tabel186[[#This Row],[Kolom5]]=0,30,60))</f>
        <v>30</v>
      </c>
      <c r="J50" s="50">
        <f>Tabel14[[#This Row],[Kolom6]]</f>
        <v>0</v>
      </c>
      <c r="K50" s="50">
        <f>IF(Tabel186[[#This Row],[Kolom6]]=Goed!$C49,IF(Goed!$D49=1,-30,0),IF(Tabel186[[#This Row],[Kolom6]]=0,30,60))</f>
        <v>30</v>
      </c>
      <c r="L50" s="50">
        <f>Tabel14[[#This Row],[Kolom7]]</f>
        <v>0</v>
      </c>
      <c r="M50" s="50">
        <f>IF(Tabel186[[#This Row],[Kolom7]]=Goed!$C49,IF(Goed!$D49=1,-30,0),IF(Tabel186[[#This Row],[Kolom7]]=0,30,60))</f>
        <v>30</v>
      </c>
      <c r="N50" s="50">
        <f>Tabel14[[#This Row],[Kolom8]]</f>
        <v>0</v>
      </c>
      <c r="O50" s="50">
        <f>IF(Tabel186[[#This Row],[Kolom8]]=Goed!$C49,IF(Goed!$D49=1,-30,0),IF(Tabel186[[#This Row],[Kolom8]]=0,30,60))</f>
        <v>30</v>
      </c>
      <c r="P50" s="50">
        <f>Tabel14[[#This Row],[Kolom9]]</f>
        <v>0</v>
      </c>
      <c r="Q50" s="50">
        <f>IF(Tabel186[[#This Row],[Kolom9]]=Goed!$C49,IF(Goed!$D49=1,-30,0),IF(Tabel186[[#This Row],[Kolom9]]=0,30,60))</f>
        <v>30</v>
      </c>
      <c r="R50" s="50">
        <f>Tabel14[[#This Row],[Kolom10]]</f>
        <v>0</v>
      </c>
      <c r="S50" s="50">
        <f>IF(Tabel186[[#This Row],[Kolom10]]=Goed!$C49,IF(Goed!$D49=1,-30,0),IF(Tabel186[[#This Row],[Kolom10]]=0,30,60))</f>
        <v>30</v>
      </c>
      <c r="T50" s="50">
        <f>Tabel14[[#This Row],[Kolom11]]</f>
        <v>34</v>
      </c>
      <c r="U50" s="50">
        <f>IF(Tabel186[[#This Row],[Kolom11]]=Goed!$C49,IF(Goed!$D49=1,-30,0),IF(Tabel186[[#This Row],[Kolom11]]=0,30,60))</f>
        <v>0</v>
      </c>
      <c r="V50" s="50">
        <f>Tabel14[[#This Row],[Kolom12]]</f>
        <v>0</v>
      </c>
      <c r="W50" s="50">
        <f>IF(Tabel186[[#This Row],[Kolom12]]=Goed!$C49,IF(Goed!$D49=1,-30,0),IF(Tabel186[[#This Row],[Kolom12]]=0,30,60))</f>
        <v>30</v>
      </c>
      <c r="X50" s="50">
        <f>Tabel14[[#This Row],[Kolom13]]</f>
        <v>34</v>
      </c>
      <c r="Y50" s="50">
        <f>IF(Tabel186[[#This Row],[Kolom13]]=Goed!$C49,IF(Goed!$D49=1,-30,0),IF(Tabel186[[#This Row],[Kolom13]]=0,30,60))</f>
        <v>0</v>
      </c>
    </row>
    <row r="51" spans="1:25" x14ac:dyDescent="0.3">
      <c r="A51" s="46">
        <f>Goed!B50</f>
        <v>48</v>
      </c>
      <c r="B51" s="50">
        <f>Tabel14[[#This Row],[Kolom2]]</f>
        <v>57</v>
      </c>
      <c r="C51" s="50">
        <f>IF(Tabel186[[#This Row],[Kolom2]]=Goed!C50,IF(Goed!$D50=1,-30,0),IF(Tabel186[[#This Row],[Kolom2]]=0,30,60))</f>
        <v>0</v>
      </c>
      <c r="D51" s="50">
        <f>Tabel14[[#This Row],[Kolom3]]</f>
        <v>57</v>
      </c>
      <c r="E51" s="50">
        <f>IF(Tabel186[[#This Row],[Kolom3]]=Goed!$C50,IF(Goed!$D50=1,-30,0),IF(Tabel186[[#This Row],[Kolom3]]=0,30,60))</f>
        <v>0</v>
      </c>
      <c r="F51" s="50">
        <f>Tabel14[[#This Row],[Kolom4]]</f>
        <v>57</v>
      </c>
      <c r="G51" s="50">
        <f>IF(Tabel186[[#This Row],[Kolom4]]=Goed!$C50,IF(Goed!$D50=1,-30,0),IF(Tabel186[[#This Row],[Kolom4]]=0,30,60))</f>
        <v>0</v>
      </c>
      <c r="H51" s="50">
        <f>Tabel14[[#This Row],[Kolom5]]</f>
        <v>57</v>
      </c>
      <c r="I51" s="50">
        <f>IF(Tabel186[[#This Row],[Kolom5]]=Goed!$C50,IF(Goed!$D50=1,-30,0),IF(Tabel186[[#This Row],[Kolom5]]=0,30,60))</f>
        <v>0</v>
      </c>
      <c r="J51" s="50">
        <f>Tabel14[[#This Row],[Kolom6]]</f>
        <v>57</v>
      </c>
      <c r="K51" s="50">
        <f>IF(Tabel186[[#This Row],[Kolom6]]=Goed!$C50,IF(Goed!$D50=1,-30,0),IF(Tabel186[[#This Row],[Kolom6]]=0,30,60))</f>
        <v>0</v>
      </c>
      <c r="L51" s="50">
        <f>Tabel14[[#This Row],[Kolom7]]</f>
        <v>57</v>
      </c>
      <c r="M51" s="50">
        <f>IF(Tabel186[[#This Row],[Kolom7]]=Goed!$C50,IF(Goed!$D50=1,-30,0),IF(Tabel186[[#This Row],[Kolom7]]=0,30,60))</f>
        <v>0</v>
      </c>
      <c r="N51" s="50">
        <f>Tabel14[[#This Row],[Kolom8]]</f>
        <v>57</v>
      </c>
      <c r="O51" s="50">
        <f>IF(Tabel186[[#This Row],[Kolom8]]=Goed!$C50,IF(Goed!$D50=1,-30,0),IF(Tabel186[[#This Row],[Kolom8]]=0,30,60))</f>
        <v>0</v>
      </c>
      <c r="P51" s="50">
        <f>Tabel14[[#This Row],[Kolom9]]</f>
        <v>57</v>
      </c>
      <c r="Q51" s="50">
        <f>IF(Tabel186[[#This Row],[Kolom9]]=Goed!$C50,IF(Goed!$D50=1,-30,0),IF(Tabel186[[#This Row],[Kolom9]]=0,30,60))</f>
        <v>0</v>
      </c>
      <c r="R51" s="50">
        <f>Tabel14[[#This Row],[Kolom10]]</f>
        <v>57</v>
      </c>
      <c r="S51" s="50">
        <f>IF(Tabel186[[#This Row],[Kolom10]]=Goed!$C50,IF(Goed!$D50=1,-30,0),IF(Tabel186[[#This Row],[Kolom10]]=0,30,60))</f>
        <v>0</v>
      </c>
      <c r="T51" s="50">
        <f>Tabel14[[#This Row],[Kolom11]]</f>
        <v>57</v>
      </c>
      <c r="U51" s="50">
        <f>IF(Tabel186[[#This Row],[Kolom11]]=Goed!$C50,IF(Goed!$D50=1,-30,0),IF(Tabel186[[#This Row],[Kolom11]]=0,30,60))</f>
        <v>0</v>
      </c>
      <c r="V51" s="50">
        <f>Tabel14[[#This Row],[Kolom12]]</f>
        <v>0</v>
      </c>
      <c r="W51" s="50">
        <f>IF(Tabel186[[#This Row],[Kolom12]]=Goed!$C50,IF(Goed!$D50=1,-30,0),IF(Tabel186[[#This Row],[Kolom12]]=0,30,60))</f>
        <v>30</v>
      </c>
      <c r="X51" s="50">
        <f>Tabel14[[#This Row],[Kolom13]]</f>
        <v>57</v>
      </c>
      <c r="Y51" s="50">
        <f>IF(Tabel186[[#This Row],[Kolom13]]=Goed!$C50,IF(Goed!$D50=1,-30,0),IF(Tabel186[[#This Row],[Kolom13]]=0,30,60))</f>
        <v>0</v>
      </c>
    </row>
    <row r="52" spans="1:25" x14ac:dyDescent="0.3">
      <c r="A52" s="46">
        <f>Goed!B51</f>
        <v>49</v>
      </c>
      <c r="B52" s="50">
        <f>Tabel14[[#This Row],[Kolom2]]</f>
        <v>25</v>
      </c>
      <c r="C52" s="50">
        <f>IF(Tabel186[[#This Row],[Kolom2]]=Goed!C51,IF(Goed!$D51=1,-30,0),IF(Tabel186[[#This Row],[Kolom2]]=0,30,60))</f>
        <v>0</v>
      </c>
      <c r="D52" s="50">
        <f>Tabel14[[#This Row],[Kolom3]]</f>
        <v>25</v>
      </c>
      <c r="E52" s="50">
        <f>IF(Tabel186[[#This Row],[Kolom3]]=Goed!$C51,IF(Goed!$D51=1,-30,0),IF(Tabel186[[#This Row],[Kolom3]]=0,30,60))</f>
        <v>0</v>
      </c>
      <c r="F52" s="50">
        <f>Tabel14[[#This Row],[Kolom4]]</f>
        <v>25</v>
      </c>
      <c r="G52" s="50">
        <f>IF(Tabel186[[#This Row],[Kolom4]]=Goed!$C51,IF(Goed!$D51=1,-30,0),IF(Tabel186[[#This Row],[Kolom4]]=0,30,60))</f>
        <v>0</v>
      </c>
      <c r="H52" s="50">
        <f>Tabel14[[#This Row],[Kolom5]]</f>
        <v>25</v>
      </c>
      <c r="I52" s="50">
        <f>IF(Tabel186[[#This Row],[Kolom5]]=Goed!$C51,IF(Goed!$D51=1,-30,0),IF(Tabel186[[#This Row],[Kolom5]]=0,30,60))</f>
        <v>0</v>
      </c>
      <c r="J52" s="50">
        <f>Tabel14[[#This Row],[Kolom6]]</f>
        <v>25</v>
      </c>
      <c r="K52" s="50">
        <f>IF(Tabel186[[#This Row],[Kolom6]]=Goed!$C51,IF(Goed!$D51=1,-30,0),IF(Tabel186[[#This Row],[Kolom6]]=0,30,60))</f>
        <v>0</v>
      </c>
      <c r="L52" s="50">
        <f>Tabel14[[#This Row],[Kolom7]]</f>
        <v>25</v>
      </c>
      <c r="M52" s="50">
        <f>IF(Tabel186[[#This Row],[Kolom7]]=Goed!$C51,IF(Goed!$D51=1,-30,0),IF(Tabel186[[#This Row],[Kolom7]]=0,30,60))</f>
        <v>0</v>
      </c>
      <c r="N52" s="50">
        <f>Tabel14[[#This Row],[Kolom8]]</f>
        <v>25</v>
      </c>
      <c r="O52" s="50">
        <f>IF(Tabel186[[#This Row],[Kolom8]]=Goed!$C51,IF(Goed!$D51=1,-30,0),IF(Tabel186[[#This Row],[Kolom8]]=0,30,60))</f>
        <v>0</v>
      </c>
      <c r="P52" s="50">
        <f>Tabel14[[#This Row],[Kolom9]]</f>
        <v>25</v>
      </c>
      <c r="Q52" s="50">
        <f>IF(Tabel186[[#This Row],[Kolom9]]=Goed!$C51,IF(Goed!$D51=1,-30,0),IF(Tabel186[[#This Row],[Kolom9]]=0,30,60))</f>
        <v>0</v>
      </c>
      <c r="R52" s="50">
        <f>Tabel14[[#This Row],[Kolom10]]</f>
        <v>25</v>
      </c>
      <c r="S52" s="50">
        <f>IF(Tabel186[[#This Row],[Kolom10]]=Goed!$C51,IF(Goed!$D51=1,-30,0),IF(Tabel186[[#This Row],[Kolom10]]=0,30,60))</f>
        <v>0</v>
      </c>
      <c r="T52" s="50">
        <f>Tabel14[[#This Row],[Kolom11]]</f>
        <v>25</v>
      </c>
      <c r="U52" s="50">
        <f>IF(Tabel186[[#This Row],[Kolom11]]=Goed!$C51,IF(Goed!$D51=1,-30,0),IF(Tabel186[[#This Row],[Kolom11]]=0,30,60))</f>
        <v>0</v>
      </c>
      <c r="V52" s="50">
        <f>Tabel14[[#This Row],[Kolom12]]</f>
        <v>14</v>
      </c>
      <c r="W52" s="50">
        <f>IF(Tabel186[[#This Row],[Kolom12]]=Goed!$C51,IF(Goed!$D51=1,-30,0),IF(Tabel186[[#This Row],[Kolom12]]=0,30,60))</f>
        <v>60</v>
      </c>
      <c r="X52" s="50">
        <f>Tabel14[[#This Row],[Kolom13]]</f>
        <v>25</v>
      </c>
      <c r="Y52" s="50">
        <f>IF(Tabel186[[#This Row],[Kolom13]]=Goed!$C51,IF(Goed!$D51=1,-30,0),IF(Tabel186[[#This Row],[Kolom13]]=0,30,60))</f>
        <v>0</v>
      </c>
    </row>
    <row r="53" spans="1:25" x14ac:dyDescent="0.3">
      <c r="A53" s="46">
        <f>Goed!B52</f>
        <v>50</v>
      </c>
      <c r="B53" s="50">
        <f>Tabel14[[#This Row],[Kolom2]]</f>
        <v>80</v>
      </c>
      <c r="C53" s="50">
        <f>IF(Tabel186[[#This Row],[Kolom2]]=Goed!C52,IF(Goed!$D52=1,-30,0),IF(Tabel186[[#This Row],[Kolom2]]=0,30,60))</f>
        <v>0</v>
      </c>
      <c r="D53" s="50">
        <f>Tabel14[[#This Row],[Kolom3]]</f>
        <v>0</v>
      </c>
      <c r="E53" s="50">
        <f>IF(Tabel186[[#This Row],[Kolom3]]=Goed!$C52,IF(Goed!$D52=1,-30,0),IF(Tabel186[[#This Row],[Kolom3]]=0,30,60))</f>
        <v>30</v>
      </c>
      <c r="F53" s="50">
        <f>Tabel14[[#This Row],[Kolom4]]</f>
        <v>80</v>
      </c>
      <c r="G53" s="50">
        <f>IF(Tabel186[[#This Row],[Kolom4]]=Goed!$C52,IF(Goed!$D52=1,-30,0),IF(Tabel186[[#This Row],[Kolom4]]=0,30,60))</f>
        <v>0</v>
      </c>
      <c r="H53" s="50">
        <f>Tabel14[[#This Row],[Kolom5]]</f>
        <v>80</v>
      </c>
      <c r="I53" s="50">
        <f>IF(Tabel186[[#This Row],[Kolom5]]=Goed!$C52,IF(Goed!$D52=1,-30,0),IF(Tabel186[[#This Row],[Kolom5]]=0,30,60))</f>
        <v>0</v>
      </c>
      <c r="J53" s="50">
        <f>Tabel14[[#This Row],[Kolom6]]</f>
        <v>80</v>
      </c>
      <c r="K53" s="50">
        <f>IF(Tabel186[[#This Row],[Kolom6]]=Goed!$C52,IF(Goed!$D52=1,-30,0),IF(Tabel186[[#This Row],[Kolom6]]=0,30,60))</f>
        <v>0</v>
      </c>
      <c r="L53" s="50">
        <f>Tabel14[[#This Row],[Kolom7]]</f>
        <v>80</v>
      </c>
      <c r="M53" s="50">
        <f>IF(Tabel186[[#This Row],[Kolom7]]=Goed!$C52,IF(Goed!$D52=1,-30,0),IF(Tabel186[[#This Row],[Kolom7]]=0,30,60))</f>
        <v>0</v>
      </c>
      <c r="N53" s="50">
        <f>Tabel14[[#This Row],[Kolom8]]</f>
        <v>80</v>
      </c>
      <c r="O53" s="50">
        <f>IF(Tabel186[[#This Row],[Kolom8]]=Goed!$C52,IF(Goed!$D52=1,-30,0),IF(Tabel186[[#This Row],[Kolom8]]=0,30,60))</f>
        <v>0</v>
      </c>
      <c r="P53" s="50">
        <f>Tabel14[[#This Row],[Kolom9]]</f>
        <v>0</v>
      </c>
      <c r="Q53" s="50">
        <f>IF(Tabel186[[#This Row],[Kolom9]]=Goed!$C52,IF(Goed!$D52=1,-30,0),IF(Tabel186[[#This Row],[Kolom9]]=0,30,60))</f>
        <v>30</v>
      </c>
      <c r="R53" s="50">
        <f>Tabel14[[#This Row],[Kolom10]]</f>
        <v>0</v>
      </c>
      <c r="S53" s="50">
        <f>IF(Tabel186[[#This Row],[Kolom10]]=Goed!$C52,IF(Goed!$D52=1,-30,0),IF(Tabel186[[#This Row],[Kolom10]]=0,30,60))</f>
        <v>30</v>
      </c>
      <c r="T53" s="50">
        <f>Tabel14[[#This Row],[Kolom11]]</f>
        <v>80</v>
      </c>
      <c r="U53" s="50">
        <f>IF(Tabel186[[#This Row],[Kolom11]]=Goed!$C52,IF(Goed!$D52=1,-30,0),IF(Tabel186[[#This Row],[Kolom11]]=0,30,60))</f>
        <v>0</v>
      </c>
      <c r="V53" s="50">
        <f>Tabel14[[#This Row],[Kolom12]]</f>
        <v>80</v>
      </c>
      <c r="W53" s="50">
        <f>IF(Tabel186[[#This Row],[Kolom12]]=Goed!$C52,IF(Goed!$D52=1,-30,0),IF(Tabel186[[#This Row],[Kolom12]]=0,30,60))</f>
        <v>0</v>
      </c>
      <c r="X53" s="50">
        <f>Tabel14[[#This Row],[Kolom13]]</f>
        <v>80</v>
      </c>
      <c r="Y53" s="50">
        <f>IF(Tabel186[[#This Row],[Kolom13]]=Goed!$C52,IF(Goed!$D52=1,-30,0),IF(Tabel186[[#This Row],[Kolom13]]=0,30,60))</f>
        <v>0</v>
      </c>
    </row>
    <row r="54" spans="1:25" x14ac:dyDescent="0.3">
      <c r="A54" s="46">
        <f>Goed!B53</f>
        <v>51</v>
      </c>
      <c r="B54" s="50">
        <f>Tabel14[[#This Row],[Kolom2]]</f>
        <v>22</v>
      </c>
      <c r="C54" s="50">
        <f>IF(Tabel186[[#This Row],[Kolom2]]=Goed!C53,IF(Goed!$D53=1,-30,0),IF(Tabel186[[#This Row],[Kolom2]]=0,30,60))</f>
        <v>0</v>
      </c>
      <c r="D54" s="50">
        <f>Tabel14[[#This Row],[Kolom3]]</f>
        <v>0</v>
      </c>
      <c r="E54" s="50">
        <f>IF(Tabel186[[#This Row],[Kolom3]]=Goed!$C53,IF(Goed!$D53=1,-30,0),IF(Tabel186[[#This Row],[Kolom3]]=0,30,60))</f>
        <v>30</v>
      </c>
      <c r="F54" s="50">
        <f>Tabel14[[#This Row],[Kolom4]]</f>
        <v>22</v>
      </c>
      <c r="G54" s="50">
        <f>IF(Tabel186[[#This Row],[Kolom4]]=Goed!$C53,IF(Goed!$D53=1,-30,0),IF(Tabel186[[#This Row],[Kolom4]]=0,30,60))</f>
        <v>0</v>
      </c>
      <c r="H54" s="50">
        <f>Tabel14[[#This Row],[Kolom5]]</f>
        <v>0</v>
      </c>
      <c r="I54" s="50">
        <f>IF(Tabel186[[#This Row],[Kolom5]]=Goed!$C53,IF(Goed!$D53=1,-30,0),IF(Tabel186[[#This Row],[Kolom5]]=0,30,60))</f>
        <v>30</v>
      </c>
      <c r="J54" s="50">
        <f>Tabel14[[#This Row],[Kolom6]]</f>
        <v>22</v>
      </c>
      <c r="K54" s="50">
        <f>IF(Tabel186[[#This Row],[Kolom6]]=Goed!$C53,IF(Goed!$D53=1,-30,0),IF(Tabel186[[#This Row],[Kolom6]]=0,30,60))</f>
        <v>0</v>
      </c>
      <c r="L54" s="50">
        <f>Tabel14[[#This Row],[Kolom7]]</f>
        <v>22</v>
      </c>
      <c r="M54" s="50">
        <f>IF(Tabel186[[#This Row],[Kolom7]]=Goed!$C53,IF(Goed!$D53=1,-30,0),IF(Tabel186[[#This Row],[Kolom7]]=0,30,60))</f>
        <v>0</v>
      </c>
      <c r="N54" s="50">
        <f>Tabel14[[#This Row],[Kolom8]]</f>
        <v>22</v>
      </c>
      <c r="O54" s="50">
        <f>IF(Tabel186[[#This Row],[Kolom8]]=Goed!$C53,IF(Goed!$D53=1,-30,0),IF(Tabel186[[#This Row],[Kolom8]]=0,30,60))</f>
        <v>0</v>
      </c>
      <c r="P54" s="50">
        <f>Tabel14[[#This Row],[Kolom9]]</f>
        <v>0</v>
      </c>
      <c r="Q54" s="50">
        <f>IF(Tabel186[[#This Row],[Kolom9]]=Goed!$C53,IF(Goed!$D53=1,-30,0),IF(Tabel186[[#This Row],[Kolom9]]=0,30,60))</f>
        <v>30</v>
      </c>
      <c r="R54" s="50">
        <f>Tabel14[[#This Row],[Kolom10]]</f>
        <v>0</v>
      </c>
      <c r="S54" s="50">
        <f>IF(Tabel186[[#This Row],[Kolom10]]=Goed!$C53,IF(Goed!$D53=1,-30,0),IF(Tabel186[[#This Row],[Kolom10]]=0,30,60))</f>
        <v>30</v>
      </c>
      <c r="T54" s="50">
        <f>Tabel14[[#This Row],[Kolom11]]</f>
        <v>22</v>
      </c>
      <c r="U54" s="50">
        <f>IF(Tabel186[[#This Row],[Kolom11]]=Goed!$C53,IF(Goed!$D53=1,-30,0),IF(Tabel186[[#This Row],[Kolom11]]=0,30,60))</f>
        <v>0</v>
      </c>
      <c r="V54" s="50">
        <f>Tabel14[[#This Row],[Kolom12]]</f>
        <v>22</v>
      </c>
      <c r="W54" s="50">
        <f>IF(Tabel186[[#This Row],[Kolom12]]=Goed!$C53,IF(Goed!$D53=1,-30,0),IF(Tabel186[[#This Row],[Kolom12]]=0,30,60))</f>
        <v>0</v>
      </c>
      <c r="X54" s="50">
        <f>Tabel14[[#This Row],[Kolom13]]</f>
        <v>22</v>
      </c>
      <c r="Y54" s="50">
        <f>IF(Tabel186[[#This Row],[Kolom13]]=Goed!$C53,IF(Goed!$D53=1,-30,0),IF(Tabel186[[#This Row],[Kolom13]]=0,30,60))</f>
        <v>0</v>
      </c>
    </row>
    <row r="55" spans="1:25" x14ac:dyDescent="0.3">
      <c r="A55" s="46">
        <f>Goed!B54</f>
        <v>52</v>
      </c>
      <c r="B55" s="50">
        <f>Tabel14[[#This Row],[Kolom2]]</f>
        <v>7</v>
      </c>
      <c r="C55" s="50">
        <f>IF(Tabel186[[#This Row],[Kolom2]]=Goed!C54,IF(Goed!$D54=1,-30,0),IF(Tabel186[[#This Row],[Kolom2]]=0,30,60))</f>
        <v>-30</v>
      </c>
      <c r="D55" s="50">
        <f>Tabel14[[#This Row],[Kolom3]]</f>
        <v>0</v>
      </c>
      <c r="E55" s="50">
        <f>IF(Tabel186[[#This Row],[Kolom3]]=Goed!$C54,IF(Goed!$D54=1,-30,0),IF(Tabel186[[#This Row],[Kolom3]]=0,30,60))</f>
        <v>30</v>
      </c>
      <c r="F55" s="50">
        <f>Tabel14[[#This Row],[Kolom4]]</f>
        <v>0</v>
      </c>
      <c r="G55" s="50">
        <f>IF(Tabel186[[#This Row],[Kolom4]]=Goed!$C54,IF(Goed!$D54=1,-30,0),IF(Tabel186[[#This Row],[Kolom4]]=0,30,60))</f>
        <v>30</v>
      </c>
      <c r="H55" s="50">
        <f>Tabel14[[#This Row],[Kolom5]]</f>
        <v>0</v>
      </c>
      <c r="I55" s="50">
        <f>IF(Tabel186[[#This Row],[Kolom5]]=Goed!$C54,IF(Goed!$D54=1,-30,0),IF(Tabel186[[#This Row],[Kolom5]]=0,30,60))</f>
        <v>30</v>
      </c>
      <c r="J55" s="50">
        <f>Tabel14[[#This Row],[Kolom6]]</f>
        <v>0</v>
      </c>
      <c r="K55" s="50">
        <f>IF(Tabel186[[#This Row],[Kolom6]]=Goed!$C54,IF(Goed!$D54=1,-30,0),IF(Tabel186[[#This Row],[Kolom6]]=0,30,60))</f>
        <v>30</v>
      </c>
      <c r="L55" s="50">
        <f>Tabel14[[#This Row],[Kolom7]]</f>
        <v>0</v>
      </c>
      <c r="M55" s="50">
        <f>IF(Tabel186[[#This Row],[Kolom7]]=Goed!$C54,IF(Goed!$D54=1,-30,0),IF(Tabel186[[#This Row],[Kolom7]]=0,30,60))</f>
        <v>30</v>
      </c>
      <c r="N55" s="50">
        <f>Tabel14[[#This Row],[Kolom8]]</f>
        <v>0</v>
      </c>
      <c r="O55" s="50">
        <f>IF(Tabel186[[#This Row],[Kolom8]]=Goed!$C54,IF(Goed!$D54=1,-30,0),IF(Tabel186[[#This Row],[Kolom8]]=0,30,60))</f>
        <v>30</v>
      </c>
      <c r="P55" s="50">
        <f>Tabel14[[#This Row],[Kolom9]]</f>
        <v>0</v>
      </c>
      <c r="Q55" s="50">
        <f>IF(Tabel186[[#This Row],[Kolom9]]=Goed!$C54,IF(Goed!$D54=1,-30,0),IF(Tabel186[[#This Row],[Kolom9]]=0,30,60))</f>
        <v>30</v>
      </c>
      <c r="R55" s="50">
        <f>Tabel14[[#This Row],[Kolom10]]</f>
        <v>0</v>
      </c>
      <c r="S55" s="50">
        <f>IF(Tabel186[[#This Row],[Kolom10]]=Goed!$C54,IF(Goed!$D54=1,-30,0),IF(Tabel186[[#This Row],[Kolom10]]=0,30,60))</f>
        <v>30</v>
      </c>
      <c r="T55" s="50">
        <f>Tabel14[[#This Row],[Kolom11]]</f>
        <v>7</v>
      </c>
      <c r="U55" s="50">
        <f>IF(Tabel186[[#This Row],[Kolom11]]=Goed!$C54,IF(Goed!$D54=1,-30,0),IF(Tabel186[[#This Row],[Kolom11]]=0,30,60))</f>
        <v>-30</v>
      </c>
      <c r="V55" s="50">
        <f>Tabel14[[#This Row],[Kolom12]]</f>
        <v>0</v>
      </c>
      <c r="W55" s="50">
        <f>IF(Tabel186[[#This Row],[Kolom12]]=Goed!$C54,IF(Goed!$D54=1,-30,0),IF(Tabel186[[#This Row],[Kolom12]]=0,30,60))</f>
        <v>30</v>
      </c>
      <c r="X55" s="50">
        <f>Tabel14[[#This Row],[Kolom13]]</f>
        <v>7</v>
      </c>
      <c r="Y55" s="50">
        <f>IF(Tabel186[[#This Row],[Kolom13]]=Goed!$C54,IF(Goed!$D54=1,-30,0),IF(Tabel186[[#This Row],[Kolom13]]=0,30,60))</f>
        <v>-30</v>
      </c>
    </row>
    <row r="56" spans="1:25" x14ac:dyDescent="0.3">
      <c r="A56" s="46">
        <f>Goed!B55</f>
        <v>53</v>
      </c>
      <c r="B56" s="50">
        <f>Tabel14[[#This Row],[Kolom2]]</f>
        <v>23</v>
      </c>
      <c r="C56" s="50">
        <f>IF(Tabel186[[#This Row],[Kolom2]]=Goed!C55,IF(Goed!$D55=1,-30,0),IF(Tabel186[[#This Row],[Kolom2]]=0,30,60))</f>
        <v>0</v>
      </c>
      <c r="D56" s="50">
        <f>Tabel14[[#This Row],[Kolom3]]</f>
        <v>23</v>
      </c>
      <c r="E56" s="50">
        <f>IF(Tabel186[[#This Row],[Kolom3]]=Goed!$C55,IF(Goed!$D55=1,-30,0),IF(Tabel186[[#This Row],[Kolom3]]=0,30,60))</f>
        <v>0</v>
      </c>
      <c r="F56" s="50">
        <f>Tabel14[[#This Row],[Kolom4]]</f>
        <v>25</v>
      </c>
      <c r="G56" s="50">
        <f>IF(Tabel186[[#This Row],[Kolom4]]=Goed!$C55,IF(Goed!$D55=1,-30,0),IF(Tabel186[[#This Row],[Kolom4]]=0,30,60))</f>
        <v>60</v>
      </c>
      <c r="H56" s="50">
        <f>Tabel14[[#This Row],[Kolom5]]</f>
        <v>0</v>
      </c>
      <c r="I56" s="50">
        <f>IF(Tabel186[[#This Row],[Kolom5]]=Goed!$C55,IF(Goed!$D55=1,-30,0),IF(Tabel186[[#This Row],[Kolom5]]=0,30,60))</f>
        <v>30</v>
      </c>
      <c r="J56" s="50">
        <f>Tabel14[[#This Row],[Kolom6]]</f>
        <v>0</v>
      </c>
      <c r="K56" s="50">
        <f>IF(Tabel186[[#This Row],[Kolom6]]=Goed!$C55,IF(Goed!$D55=1,-30,0),IF(Tabel186[[#This Row],[Kolom6]]=0,30,60))</f>
        <v>30</v>
      </c>
      <c r="L56" s="50">
        <f>Tabel14[[#This Row],[Kolom7]]</f>
        <v>23</v>
      </c>
      <c r="M56" s="50">
        <f>IF(Tabel186[[#This Row],[Kolom7]]=Goed!$C55,IF(Goed!$D55=1,-30,0),IF(Tabel186[[#This Row],[Kolom7]]=0,30,60))</f>
        <v>0</v>
      </c>
      <c r="N56" s="50">
        <f>Tabel14[[#This Row],[Kolom8]]</f>
        <v>23</v>
      </c>
      <c r="O56" s="50">
        <f>IF(Tabel186[[#This Row],[Kolom8]]=Goed!$C55,IF(Goed!$D55=1,-30,0),IF(Tabel186[[#This Row],[Kolom8]]=0,30,60))</f>
        <v>0</v>
      </c>
      <c r="P56" s="50">
        <f>Tabel14[[#This Row],[Kolom9]]</f>
        <v>22</v>
      </c>
      <c r="Q56" s="50">
        <f>IF(Tabel186[[#This Row],[Kolom9]]=Goed!$C55,IF(Goed!$D55=1,-30,0),IF(Tabel186[[#This Row],[Kolom9]]=0,30,60))</f>
        <v>60</v>
      </c>
      <c r="R56" s="50">
        <f>Tabel14[[#This Row],[Kolom10]]</f>
        <v>23</v>
      </c>
      <c r="S56" s="50">
        <f>IF(Tabel186[[#This Row],[Kolom10]]=Goed!$C55,IF(Goed!$D55=1,-30,0),IF(Tabel186[[#This Row],[Kolom10]]=0,30,60))</f>
        <v>0</v>
      </c>
      <c r="T56" s="50">
        <f>Tabel14[[#This Row],[Kolom11]]</f>
        <v>22</v>
      </c>
      <c r="U56" s="50">
        <f>IF(Tabel186[[#This Row],[Kolom11]]=Goed!$C55,IF(Goed!$D55=1,-30,0),IF(Tabel186[[#This Row],[Kolom11]]=0,30,60))</f>
        <v>60</v>
      </c>
      <c r="V56" s="50">
        <f>Tabel14[[#This Row],[Kolom12]]</f>
        <v>0</v>
      </c>
      <c r="W56" s="50">
        <f>IF(Tabel186[[#This Row],[Kolom12]]=Goed!$C55,IF(Goed!$D55=1,-30,0),IF(Tabel186[[#This Row],[Kolom12]]=0,30,60))</f>
        <v>30</v>
      </c>
      <c r="X56" s="50">
        <f>Tabel14[[#This Row],[Kolom13]]</f>
        <v>23</v>
      </c>
      <c r="Y56" s="50">
        <f>IF(Tabel186[[#This Row],[Kolom13]]=Goed!$C55,IF(Goed!$D55=1,-30,0),IF(Tabel186[[#This Row],[Kolom13]]=0,30,60))</f>
        <v>0</v>
      </c>
    </row>
    <row r="57" spans="1:25" x14ac:dyDescent="0.3">
      <c r="A57" s="46">
        <f>Goed!B56</f>
        <v>54</v>
      </c>
      <c r="B57" s="50">
        <f>Tabel14[[#This Row],[Kolom2]]</f>
        <v>0</v>
      </c>
      <c r="C57" s="50">
        <f>IF(Tabel186[[#This Row],[Kolom2]]=Goed!C56,IF(Goed!$D56=1,-30,0),IF(Tabel186[[#This Row],[Kolom2]]=0,30,60))</f>
        <v>30</v>
      </c>
      <c r="D57" s="50">
        <f>Tabel14[[#This Row],[Kolom3]]</f>
        <v>0</v>
      </c>
      <c r="E57" s="50">
        <f>IF(Tabel186[[#This Row],[Kolom3]]=Goed!$C56,IF(Goed!$D56=1,-30,0),IF(Tabel186[[#This Row],[Kolom3]]=0,30,60))</f>
        <v>30</v>
      </c>
      <c r="F57" s="50">
        <f>Tabel14[[#This Row],[Kolom4]]</f>
        <v>72</v>
      </c>
      <c r="G57" s="50">
        <f>IF(Tabel186[[#This Row],[Kolom4]]=Goed!$C56,IF(Goed!$D56=1,-30,0),IF(Tabel186[[#This Row],[Kolom4]]=0,30,60))</f>
        <v>0</v>
      </c>
      <c r="H57" s="50">
        <f>Tabel14[[#This Row],[Kolom5]]</f>
        <v>0</v>
      </c>
      <c r="I57" s="50">
        <f>IF(Tabel186[[#This Row],[Kolom5]]=Goed!$C56,IF(Goed!$D56=1,-30,0),IF(Tabel186[[#This Row],[Kolom5]]=0,30,60))</f>
        <v>30</v>
      </c>
      <c r="J57" s="50">
        <f>Tabel14[[#This Row],[Kolom6]]</f>
        <v>72</v>
      </c>
      <c r="K57" s="50">
        <f>IF(Tabel186[[#This Row],[Kolom6]]=Goed!$C56,IF(Goed!$D56=1,-30,0),IF(Tabel186[[#This Row],[Kolom6]]=0,30,60))</f>
        <v>0</v>
      </c>
      <c r="L57" s="50">
        <f>Tabel14[[#This Row],[Kolom7]]</f>
        <v>72</v>
      </c>
      <c r="M57" s="50">
        <f>IF(Tabel186[[#This Row],[Kolom7]]=Goed!$C56,IF(Goed!$D56=1,-30,0),IF(Tabel186[[#This Row],[Kolom7]]=0,30,60))</f>
        <v>0</v>
      </c>
      <c r="N57" s="50">
        <f>Tabel14[[#This Row],[Kolom8]]</f>
        <v>72</v>
      </c>
      <c r="O57" s="50">
        <f>IF(Tabel186[[#This Row],[Kolom8]]=Goed!$C56,IF(Goed!$D56=1,-30,0),IF(Tabel186[[#This Row],[Kolom8]]=0,30,60))</f>
        <v>0</v>
      </c>
      <c r="P57" s="50">
        <f>Tabel14[[#This Row],[Kolom9]]</f>
        <v>0</v>
      </c>
      <c r="Q57" s="50">
        <f>IF(Tabel186[[#This Row],[Kolom9]]=Goed!$C56,IF(Goed!$D56=1,-30,0),IF(Tabel186[[#This Row],[Kolom9]]=0,30,60))</f>
        <v>30</v>
      </c>
      <c r="R57" s="50">
        <f>Tabel14[[#This Row],[Kolom10]]</f>
        <v>0</v>
      </c>
      <c r="S57" s="50">
        <f>IF(Tabel186[[#This Row],[Kolom10]]=Goed!$C56,IF(Goed!$D56=1,-30,0),IF(Tabel186[[#This Row],[Kolom10]]=0,30,60))</f>
        <v>30</v>
      </c>
      <c r="T57" s="50">
        <f>Tabel14[[#This Row],[Kolom11]]</f>
        <v>72</v>
      </c>
      <c r="U57" s="50">
        <f>IF(Tabel186[[#This Row],[Kolom11]]=Goed!$C56,IF(Goed!$D56=1,-30,0),IF(Tabel186[[#This Row],[Kolom11]]=0,30,60))</f>
        <v>0</v>
      </c>
      <c r="V57" s="50">
        <f>Tabel14[[#This Row],[Kolom12]]</f>
        <v>0</v>
      </c>
      <c r="W57" s="50">
        <f>IF(Tabel186[[#This Row],[Kolom12]]=Goed!$C56,IF(Goed!$D56=1,-30,0),IF(Tabel186[[#This Row],[Kolom12]]=0,30,60))</f>
        <v>30</v>
      </c>
      <c r="X57" s="50">
        <f>Tabel14[[#This Row],[Kolom13]]</f>
        <v>72</v>
      </c>
      <c r="Y57" s="50">
        <f>IF(Tabel186[[#This Row],[Kolom13]]=Goed!$C56,IF(Goed!$D56=1,-30,0),IF(Tabel186[[#This Row],[Kolom13]]=0,30,60))</f>
        <v>0</v>
      </c>
    </row>
    <row r="58" spans="1:25" x14ac:dyDescent="0.3">
      <c r="A58" s="46">
        <f>Goed!B57</f>
        <v>55</v>
      </c>
      <c r="B58" s="50">
        <f>Tabel14[[#This Row],[Kolom2]]</f>
        <v>0</v>
      </c>
      <c r="C58" s="50">
        <f>IF(Tabel186[[#This Row],[Kolom2]]=Goed!C57,IF(Goed!$D57=1,-30,0),IF(Tabel186[[#This Row],[Kolom2]]=0,30,60))</f>
        <v>30</v>
      </c>
      <c r="D58" s="50">
        <f>Tabel14[[#This Row],[Kolom3]]</f>
        <v>0</v>
      </c>
      <c r="E58" s="50">
        <f>IF(Tabel186[[#This Row],[Kolom3]]=Goed!$C57,IF(Goed!$D57=1,-30,0),IF(Tabel186[[#This Row],[Kolom3]]=0,30,60))</f>
        <v>30</v>
      </c>
      <c r="F58" s="50">
        <f>Tabel14[[#This Row],[Kolom4]]</f>
        <v>23</v>
      </c>
      <c r="G58" s="50">
        <f>IF(Tabel186[[#This Row],[Kolom4]]=Goed!$C57,IF(Goed!$D57=1,-30,0),IF(Tabel186[[#This Row],[Kolom4]]=0,30,60))</f>
        <v>0</v>
      </c>
      <c r="H58" s="50">
        <f>Tabel14[[#This Row],[Kolom5]]</f>
        <v>23</v>
      </c>
      <c r="I58" s="50">
        <f>IF(Tabel186[[#This Row],[Kolom5]]=Goed!$C57,IF(Goed!$D57=1,-30,0),IF(Tabel186[[#This Row],[Kolom5]]=0,30,60))</f>
        <v>0</v>
      </c>
      <c r="J58" s="50">
        <f>Tabel14[[#This Row],[Kolom6]]</f>
        <v>23</v>
      </c>
      <c r="K58" s="50">
        <f>IF(Tabel186[[#This Row],[Kolom6]]=Goed!$C57,IF(Goed!$D57=1,-30,0),IF(Tabel186[[#This Row],[Kolom6]]=0,30,60))</f>
        <v>0</v>
      </c>
      <c r="L58" s="50">
        <f>Tabel14[[#This Row],[Kolom7]]</f>
        <v>23</v>
      </c>
      <c r="M58" s="50">
        <f>IF(Tabel186[[#This Row],[Kolom7]]=Goed!$C57,IF(Goed!$D57=1,-30,0),IF(Tabel186[[#This Row],[Kolom7]]=0,30,60))</f>
        <v>0</v>
      </c>
      <c r="N58" s="50">
        <f>Tabel14[[#This Row],[Kolom8]]</f>
        <v>23</v>
      </c>
      <c r="O58" s="50">
        <f>IF(Tabel186[[#This Row],[Kolom8]]=Goed!$C57,IF(Goed!$D57=1,-30,0),IF(Tabel186[[#This Row],[Kolom8]]=0,30,60))</f>
        <v>0</v>
      </c>
      <c r="P58" s="50">
        <f>Tabel14[[#This Row],[Kolom9]]</f>
        <v>0</v>
      </c>
      <c r="Q58" s="50">
        <f>IF(Tabel186[[#This Row],[Kolom9]]=Goed!$C57,IF(Goed!$D57=1,-30,0),IF(Tabel186[[#This Row],[Kolom9]]=0,30,60))</f>
        <v>30</v>
      </c>
      <c r="R58" s="50">
        <f>Tabel14[[#This Row],[Kolom10]]</f>
        <v>0</v>
      </c>
      <c r="S58" s="50">
        <f>IF(Tabel186[[#This Row],[Kolom10]]=Goed!$C57,IF(Goed!$D57=1,-30,0),IF(Tabel186[[#This Row],[Kolom10]]=0,30,60))</f>
        <v>30</v>
      </c>
      <c r="T58" s="50">
        <f>Tabel14[[#This Row],[Kolom11]]</f>
        <v>23</v>
      </c>
      <c r="U58" s="50">
        <f>IF(Tabel186[[#This Row],[Kolom11]]=Goed!$C57,IF(Goed!$D57=1,-30,0),IF(Tabel186[[#This Row],[Kolom11]]=0,30,60))</f>
        <v>0</v>
      </c>
      <c r="V58" s="50">
        <f>Tabel14[[#This Row],[Kolom12]]</f>
        <v>23</v>
      </c>
      <c r="W58" s="50">
        <f>IF(Tabel186[[#This Row],[Kolom12]]=Goed!$C57,IF(Goed!$D57=1,-30,0),IF(Tabel186[[#This Row],[Kolom12]]=0,30,60))</f>
        <v>0</v>
      </c>
      <c r="X58" s="50">
        <f>Tabel14[[#This Row],[Kolom13]]</f>
        <v>23</v>
      </c>
      <c r="Y58" s="50">
        <f>IF(Tabel186[[#This Row],[Kolom13]]=Goed!$C57,IF(Goed!$D57=1,-30,0),IF(Tabel186[[#This Row],[Kolom13]]=0,30,60))</f>
        <v>0</v>
      </c>
    </row>
    <row r="59" spans="1:25" x14ac:dyDescent="0.3">
      <c r="A59" s="46">
        <f>Goed!B58</f>
        <v>56</v>
      </c>
      <c r="B59" s="50">
        <f>Tabel14[[#This Row],[Kolom2]]</f>
        <v>17</v>
      </c>
      <c r="C59" s="50">
        <f>IF(Tabel186[[#This Row],[Kolom2]]=Goed!C58,IF(Goed!$D58=1,-30,0),IF(Tabel186[[#This Row],[Kolom2]]=0,30,60))</f>
        <v>0</v>
      </c>
      <c r="D59" s="50">
        <f>Tabel14[[#This Row],[Kolom3]]</f>
        <v>0</v>
      </c>
      <c r="E59" s="50">
        <f>IF(Tabel186[[#This Row],[Kolom3]]=Goed!$C58,IF(Goed!$D58=1,-30,0),IF(Tabel186[[#This Row],[Kolom3]]=0,30,60))</f>
        <v>30</v>
      </c>
      <c r="F59" s="50">
        <f>Tabel14[[#This Row],[Kolom4]]</f>
        <v>0</v>
      </c>
      <c r="G59" s="50">
        <f>IF(Tabel186[[#This Row],[Kolom4]]=Goed!$C58,IF(Goed!$D58=1,-30,0),IF(Tabel186[[#This Row],[Kolom4]]=0,30,60))</f>
        <v>30</v>
      </c>
      <c r="H59" s="50">
        <f>Tabel14[[#This Row],[Kolom5]]</f>
        <v>0</v>
      </c>
      <c r="I59" s="50">
        <f>IF(Tabel186[[#This Row],[Kolom5]]=Goed!$C58,IF(Goed!$D58=1,-30,0),IF(Tabel186[[#This Row],[Kolom5]]=0,30,60))</f>
        <v>30</v>
      </c>
      <c r="J59" s="50">
        <f>Tabel14[[#This Row],[Kolom6]]</f>
        <v>0</v>
      </c>
      <c r="K59" s="50">
        <f>IF(Tabel186[[#This Row],[Kolom6]]=Goed!$C58,IF(Goed!$D58=1,-30,0),IF(Tabel186[[#This Row],[Kolom6]]=0,30,60))</f>
        <v>30</v>
      </c>
      <c r="L59" s="50">
        <f>Tabel14[[#This Row],[Kolom7]]</f>
        <v>17</v>
      </c>
      <c r="M59" s="50">
        <f>IF(Tabel186[[#This Row],[Kolom7]]=Goed!$C58,IF(Goed!$D58=1,-30,0),IF(Tabel186[[#This Row],[Kolom7]]=0,30,60))</f>
        <v>0</v>
      </c>
      <c r="N59" s="50">
        <f>Tabel14[[#This Row],[Kolom8]]</f>
        <v>17</v>
      </c>
      <c r="O59" s="50">
        <f>IF(Tabel186[[#This Row],[Kolom8]]=Goed!$C58,IF(Goed!$D58=1,-30,0),IF(Tabel186[[#This Row],[Kolom8]]=0,30,60))</f>
        <v>0</v>
      </c>
      <c r="P59" s="50">
        <f>Tabel14[[#This Row],[Kolom9]]</f>
        <v>0</v>
      </c>
      <c r="Q59" s="50">
        <f>IF(Tabel186[[#This Row],[Kolom9]]=Goed!$C58,IF(Goed!$D58=1,-30,0),IF(Tabel186[[#This Row],[Kolom9]]=0,30,60))</f>
        <v>30</v>
      </c>
      <c r="R59" s="50">
        <f>Tabel14[[#This Row],[Kolom10]]</f>
        <v>0</v>
      </c>
      <c r="S59" s="50">
        <f>IF(Tabel186[[#This Row],[Kolom10]]=Goed!$C58,IF(Goed!$D58=1,-30,0),IF(Tabel186[[#This Row],[Kolom10]]=0,30,60))</f>
        <v>30</v>
      </c>
      <c r="T59" s="50">
        <f>Tabel14[[#This Row],[Kolom11]]</f>
        <v>17</v>
      </c>
      <c r="U59" s="50">
        <f>IF(Tabel186[[#This Row],[Kolom11]]=Goed!$C58,IF(Goed!$D58=1,-30,0),IF(Tabel186[[#This Row],[Kolom11]]=0,30,60))</f>
        <v>0</v>
      </c>
      <c r="V59" s="50">
        <f>Tabel14[[#This Row],[Kolom12]]</f>
        <v>0</v>
      </c>
      <c r="W59" s="50">
        <f>IF(Tabel186[[#This Row],[Kolom12]]=Goed!$C58,IF(Goed!$D58=1,-30,0),IF(Tabel186[[#This Row],[Kolom12]]=0,30,60))</f>
        <v>30</v>
      </c>
      <c r="X59" s="50">
        <f>Tabel14[[#This Row],[Kolom13]]</f>
        <v>17</v>
      </c>
      <c r="Y59" s="50">
        <f>IF(Tabel186[[#This Row],[Kolom13]]=Goed!$C58,IF(Goed!$D58=1,-30,0),IF(Tabel186[[#This Row],[Kolom13]]=0,30,60))</f>
        <v>0</v>
      </c>
    </row>
    <row r="60" spans="1:25" x14ac:dyDescent="0.3">
      <c r="A60" s="46">
        <f>Goed!B59</f>
        <v>57</v>
      </c>
      <c r="B60" s="50">
        <f>Tabel14[[#This Row],[Kolom2]]</f>
        <v>0</v>
      </c>
      <c r="C60" s="50">
        <f>IF(Tabel186[[#This Row],[Kolom2]]=Goed!C59,IF(Goed!$D59=1,-30,0),IF(Tabel186[[#This Row],[Kolom2]]=0,30,60))</f>
        <v>30</v>
      </c>
      <c r="D60" s="50">
        <f>Tabel14[[#This Row],[Kolom3]]</f>
        <v>0</v>
      </c>
      <c r="E60" s="50">
        <f>IF(Tabel186[[#This Row],[Kolom3]]=Goed!$C59,IF(Goed!$D59=1,-30,0),IF(Tabel186[[#This Row],[Kolom3]]=0,30,60))</f>
        <v>30</v>
      </c>
      <c r="F60" s="50">
        <f>Tabel14[[#This Row],[Kolom4]]</f>
        <v>15</v>
      </c>
      <c r="G60" s="50">
        <f>IF(Tabel186[[#This Row],[Kolom4]]=Goed!$C59,IF(Goed!$D59=1,-30,0),IF(Tabel186[[#This Row],[Kolom4]]=0,30,60))</f>
        <v>0</v>
      </c>
      <c r="H60" s="50">
        <f>Tabel14[[#This Row],[Kolom5]]</f>
        <v>0</v>
      </c>
      <c r="I60" s="50">
        <f>IF(Tabel186[[#This Row],[Kolom5]]=Goed!$C59,IF(Goed!$D59=1,-30,0),IF(Tabel186[[#This Row],[Kolom5]]=0,30,60))</f>
        <v>30</v>
      </c>
      <c r="J60" s="50">
        <f>Tabel14[[#This Row],[Kolom6]]</f>
        <v>0</v>
      </c>
      <c r="K60" s="50">
        <f>IF(Tabel186[[#This Row],[Kolom6]]=Goed!$C59,IF(Goed!$D59=1,-30,0),IF(Tabel186[[#This Row],[Kolom6]]=0,30,60))</f>
        <v>30</v>
      </c>
      <c r="L60" s="50">
        <f>Tabel14[[#This Row],[Kolom7]]</f>
        <v>0</v>
      </c>
      <c r="M60" s="50">
        <f>IF(Tabel186[[#This Row],[Kolom7]]=Goed!$C59,IF(Goed!$D59=1,-30,0),IF(Tabel186[[#This Row],[Kolom7]]=0,30,60))</f>
        <v>30</v>
      </c>
      <c r="N60" s="50">
        <f>Tabel14[[#This Row],[Kolom8]]</f>
        <v>0</v>
      </c>
      <c r="O60" s="50">
        <f>IF(Tabel186[[#This Row],[Kolom8]]=Goed!$C59,IF(Goed!$D59=1,-30,0),IF(Tabel186[[#This Row],[Kolom8]]=0,30,60))</f>
        <v>30</v>
      </c>
      <c r="P60" s="50">
        <f>Tabel14[[#This Row],[Kolom9]]</f>
        <v>0</v>
      </c>
      <c r="Q60" s="50">
        <f>IF(Tabel186[[#This Row],[Kolom9]]=Goed!$C59,IF(Goed!$D59=1,-30,0),IF(Tabel186[[#This Row],[Kolom9]]=0,30,60))</f>
        <v>30</v>
      </c>
      <c r="R60" s="50">
        <f>Tabel14[[#This Row],[Kolom10]]</f>
        <v>0</v>
      </c>
      <c r="S60" s="50">
        <f>IF(Tabel186[[#This Row],[Kolom10]]=Goed!$C59,IF(Goed!$D59=1,-30,0),IF(Tabel186[[#This Row],[Kolom10]]=0,30,60))</f>
        <v>30</v>
      </c>
      <c r="T60" s="50">
        <f>Tabel14[[#This Row],[Kolom11]]</f>
        <v>15</v>
      </c>
      <c r="U60" s="50">
        <f>IF(Tabel186[[#This Row],[Kolom11]]=Goed!$C59,IF(Goed!$D59=1,-30,0),IF(Tabel186[[#This Row],[Kolom11]]=0,30,60))</f>
        <v>0</v>
      </c>
      <c r="V60" s="50">
        <f>Tabel14[[#This Row],[Kolom12]]</f>
        <v>0</v>
      </c>
      <c r="W60" s="50">
        <f>IF(Tabel186[[#This Row],[Kolom12]]=Goed!$C59,IF(Goed!$D59=1,-30,0),IF(Tabel186[[#This Row],[Kolom12]]=0,30,60))</f>
        <v>30</v>
      </c>
      <c r="X60" s="50">
        <f>Tabel14[[#This Row],[Kolom13]]</f>
        <v>15</v>
      </c>
      <c r="Y60" s="50">
        <f>IF(Tabel186[[#This Row],[Kolom13]]=Goed!$C59,IF(Goed!$D59=1,-30,0),IF(Tabel186[[#This Row],[Kolom13]]=0,30,60))</f>
        <v>0</v>
      </c>
    </row>
    <row r="61" spans="1:25" x14ac:dyDescent="0.3">
      <c r="A61" s="46">
        <f>Goed!B60</f>
        <v>58</v>
      </c>
      <c r="B61" s="50">
        <f>Tabel14[[#This Row],[Kolom2]]</f>
        <v>0</v>
      </c>
      <c r="C61" s="50">
        <f>IF(Tabel186[[#This Row],[Kolom2]]=Goed!C60,IF(Goed!$D60=1,-30,0),IF(Tabel186[[#This Row],[Kolom2]]=0,30,60))</f>
        <v>30</v>
      </c>
      <c r="D61" s="50">
        <f>Tabel14[[#This Row],[Kolom3]]</f>
        <v>0</v>
      </c>
      <c r="E61" s="50">
        <f>IF(Tabel186[[#This Row],[Kolom3]]=Goed!$C60,IF(Goed!$D60=1,-30,0),IF(Tabel186[[#This Row],[Kolom3]]=0,30,60))</f>
        <v>30</v>
      </c>
      <c r="F61" s="50">
        <f>Tabel14[[#This Row],[Kolom4]]</f>
        <v>0</v>
      </c>
      <c r="G61" s="50">
        <f>IF(Tabel186[[#This Row],[Kolom4]]=Goed!$C60,IF(Goed!$D60=1,-30,0),IF(Tabel186[[#This Row],[Kolom4]]=0,30,60))</f>
        <v>30</v>
      </c>
      <c r="H61" s="50">
        <f>Tabel14[[#This Row],[Kolom5]]</f>
        <v>0</v>
      </c>
      <c r="I61" s="50">
        <f>IF(Tabel186[[#This Row],[Kolom5]]=Goed!$C60,IF(Goed!$D60=1,-30,0),IF(Tabel186[[#This Row],[Kolom5]]=0,30,60))</f>
        <v>30</v>
      </c>
      <c r="J61" s="50">
        <f>Tabel14[[#This Row],[Kolom6]]</f>
        <v>0</v>
      </c>
      <c r="K61" s="50">
        <f>IF(Tabel186[[#This Row],[Kolom6]]=Goed!$C60,IF(Goed!$D60=1,-30,0),IF(Tabel186[[#This Row],[Kolom6]]=0,30,60))</f>
        <v>30</v>
      </c>
      <c r="L61" s="50">
        <f>Tabel14[[#This Row],[Kolom7]]</f>
        <v>0</v>
      </c>
      <c r="M61" s="50">
        <f>IF(Tabel186[[#This Row],[Kolom7]]=Goed!$C60,IF(Goed!$D60=1,-30,0),IF(Tabel186[[#This Row],[Kolom7]]=0,30,60))</f>
        <v>30</v>
      </c>
      <c r="N61" s="50">
        <f>Tabel14[[#This Row],[Kolom8]]</f>
        <v>0</v>
      </c>
      <c r="O61" s="50">
        <f>IF(Tabel186[[#This Row],[Kolom8]]=Goed!$C60,IF(Goed!$D60=1,-30,0),IF(Tabel186[[#This Row],[Kolom8]]=0,30,60))</f>
        <v>30</v>
      </c>
      <c r="P61" s="50">
        <f>Tabel14[[#This Row],[Kolom9]]</f>
        <v>0</v>
      </c>
      <c r="Q61" s="50">
        <f>IF(Tabel186[[#This Row],[Kolom9]]=Goed!$C60,IF(Goed!$D60=1,-30,0),IF(Tabel186[[#This Row],[Kolom9]]=0,30,60))</f>
        <v>30</v>
      </c>
      <c r="R61" s="50">
        <f>Tabel14[[#This Row],[Kolom10]]</f>
        <v>0</v>
      </c>
      <c r="S61" s="50">
        <f>IF(Tabel186[[#This Row],[Kolom10]]=Goed!$C60,IF(Goed!$D60=1,-30,0),IF(Tabel186[[#This Row],[Kolom10]]=0,30,60))</f>
        <v>30</v>
      </c>
      <c r="T61" s="50">
        <f>Tabel14[[#This Row],[Kolom11]]</f>
        <v>19</v>
      </c>
      <c r="U61" s="50">
        <f>IF(Tabel186[[#This Row],[Kolom11]]=Goed!$C60,IF(Goed!$D60=1,-30,0),IF(Tabel186[[#This Row],[Kolom11]]=0,30,60))</f>
        <v>60</v>
      </c>
      <c r="V61" s="50">
        <f>Tabel14[[#This Row],[Kolom12]]</f>
        <v>0</v>
      </c>
      <c r="W61" s="50">
        <f>IF(Tabel186[[#This Row],[Kolom12]]=Goed!$C60,IF(Goed!$D60=1,-30,0),IF(Tabel186[[#This Row],[Kolom12]]=0,30,60))</f>
        <v>30</v>
      </c>
      <c r="X61" s="50">
        <f>Tabel14[[#This Row],[Kolom13]]</f>
        <v>36</v>
      </c>
      <c r="Y61" s="50">
        <f>IF(Tabel186[[#This Row],[Kolom13]]=Goed!$C60,IF(Goed!$D60=1,-30,0),IF(Tabel186[[#This Row],[Kolom13]]=0,30,60))</f>
        <v>0</v>
      </c>
    </row>
    <row r="62" spans="1:25" x14ac:dyDescent="0.3">
      <c r="A62" s="46">
        <f>Goed!B61</f>
        <v>59</v>
      </c>
      <c r="B62" s="50">
        <f>Tabel14[[#This Row],[Kolom2]]</f>
        <v>0</v>
      </c>
      <c r="C62" s="50">
        <f>IF(Tabel186[[#This Row],[Kolom2]]=Goed!C61,IF(Goed!$D61=1,-30,0),IF(Tabel186[[#This Row],[Kolom2]]=0,30,60))</f>
        <v>30</v>
      </c>
      <c r="D62" s="50">
        <f>Tabel14[[#This Row],[Kolom3]]</f>
        <v>0</v>
      </c>
      <c r="E62" s="50">
        <f>IF(Tabel186[[#This Row],[Kolom3]]=Goed!$C61,IF(Goed!$D61=1,-30,0),IF(Tabel186[[#This Row],[Kolom3]]=0,30,60))</f>
        <v>30</v>
      </c>
      <c r="F62" s="50">
        <f>Tabel14[[#This Row],[Kolom4]]</f>
        <v>80</v>
      </c>
      <c r="G62" s="50">
        <f>IF(Tabel186[[#This Row],[Kolom4]]=Goed!$C61,IF(Goed!$D61=1,-30,0),IF(Tabel186[[#This Row],[Kolom4]]=0,30,60))</f>
        <v>0</v>
      </c>
      <c r="H62" s="50">
        <f>Tabel14[[#This Row],[Kolom5]]</f>
        <v>0</v>
      </c>
      <c r="I62" s="50">
        <f>IF(Tabel186[[#This Row],[Kolom5]]=Goed!$C61,IF(Goed!$D61=1,-30,0),IF(Tabel186[[#This Row],[Kolom5]]=0,30,60))</f>
        <v>30</v>
      </c>
      <c r="J62" s="50">
        <f>Tabel14[[#This Row],[Kolom6]]</f>
        <v>0</v>
      </c>
      <c r="K62" s="50">
        <f>IF(Tabel186[[#This Row],[Kolom6]]=Goed!$C61,IF(Goed!$D61=1,-30,0),IF(Tabel186[[#This Row],[Kolom6]]=0,30,60))</f>
        <v>30</v>
      </c>
      <c r="L62" s="50">
        <f>Tabel14[[#This Row],[Kolom7]]</f>
        <v>0</v>
      </c>
      <c r="M62" s="50">
        <f>IF(Tabel186[[#This Row],[Kolom7]]=Goed!$C61,IF(Goed!$D61=1,-30,0),IF(Tabel186[[#This Row],[Kolom7]]=0,30,60))</f>
        <v>30</v>
      </c>
      <c r="N62" s="50">
        <f>Tabel14[[#This Row],[Kolom8]]</f>
        <v>0</v>
      </c>
      <c r="O62" s="50">
        <f>IF(Tabel186[[#This Row],[Kolom8]]=Goed!$C61,IF(Goed!$D61=1,-30,0),IF(Tabel186[[#This Row],[Kolom8]]=0,30,60))</f>
        <v>30</v>
      </c>
      <c r="P62" s="50">
        <f>Tabel14[[#This Row],[Kolom9]]</f>
        <v>0</v>
      </c>
      <c r="Q62" s="50">
        <f>IF(Tabel186[[#This Row],[Kolom9]]=Goed!$C61,IF(Goed!$D61=1,-30,0),IF(Tabel186[[#This Row],[Kolom9]]=0,30,60))</f>
        <v>30</v>
      </c>
      <c r="R62" s="50">
        <f>Tabel14[[#This Row],[Kolom10]]</f>
        <v>0</v>
      </c>
      <c r="S62" s="50">
        <f>IF(Tabel186[[#This Row],[Kolom10]]=Goed!$C61,IF(Goed!$D61=1,-30,0),IF(Tabel186[[#This Row],[Kolom10]]=0,30,60))</f>
        <v>30</v>
      </c>
      <c r="T62" s="50">
        <f>Tabel14[[#This Row],[Kolom11]]</f>
        <v>47</v>
      </c>
      <c r="U62" s="50">
        <f>IF(Tabel186[[#This Row],[Kolom11]]=Goed!$C61,IF(Goed!$D61=1,-30,0),IF(Tabel186[[#This Row],[Kolom11]]=0,30,60))</f>
        <v>60</v>
      </c>
      <c r="V62" s="50">
        <f>Tabel14[[#This Row],[Kolom12]]</f>
        <v>0</v>
      </c>
      <c r="W62" s="50">
        <f>IF(Tabel186[[#This Row],[Kolom12]]=Goed!$C61,IF(Goed!$D61=1,-30,0),IF(Tabel186[[#This Row],[Kolom12]]=0,30,60))</f>
        <v>30</v>
      </c>
      <c r="X62" s="50">
        <f>Tabel14[[#This Row],[Kolom13]]</f>
        <v>80</v>
      </c>
      <c r="Y62" s="50">
        <f>IF(Tabel186[[#This Row],[Kolom13]]=Goed!$C61,IF(Goed!$D61=1,-30,0),IF(Tabel186[[#This Row],[Kolom13]]=0,30,60))</f>
        <v>0</v>
      </c>
    </row>
    <row r="63" spans="1:25" x14ac:dyDescent="0.3">
      <c r="A63" s="46">
        <f>Goed!B62</f>
        <v>60</v>
      </c>
      <c r="B63" s="50">
        <f>Tabel14[[#This Row],[Kolom2]]</f>
        <v>4</v>
      </c>
      <c r="C63" s="50">
        <f>IF(Tabel186[[#This Row],[Kolom2]]=Goed!C62,IF(Goed!$D62=1,-30,0),IF(Tabel186[[#This Row],[Kolom2]]=0,30,60))</f>
        <v>-30</v>
      </c>
      <c r="D63" s="50">
        <f>Tabel14[[#This Row],[Kolom3]]</f>
        <v>0</v>
      </c>
      <c r="E63" s="50">
        <f>IF(Tabel186[[#This Row],[Kolom3]]=Goed!$C62,IF(Goed!$D62=1,-30,0),IF(Tabel186[[#This Row],[Kolom3]]=0,30,60))</f>
        <v>30</v>
      </c>
      <c r="F63" s="50">
        <f>Tabel14[[#This Row],[Kolom4]]</f>
        <v>0</v>
      </c>
      <c r="G63" s="50">
        <f>IF(Tabel186[[#This Row],[Kolom4]]=Goed!$C62,IF(Goed!$D62=1,-30,0),IF(Tabel186[[#This Row],[Kolom4]]=0,30,60))</f>
        <v>30</v>
      </c>
      <c r="H63" s="50">
        <f>Tabel14[[#This Row],[Kolom5]]</f>
        <v>0</v>
      </c>
      <c r="I63" s="50">
        <f>IF(Tabel186[[#This Row],[Kolom5]]=Goed!$C62,IF(Goed!$D62=1,-30,0),IF(Tabel186[[#This Row],[Kolom5]]=0,30,60))</f>
        <v>30</v>
      </c>
      <c r="J63" s="50">
        <f>Tabel14[[#This Row],[Kolom6]]</f>
        <v>4</v>
      </c>
      <c r="K63" s="50">
        <f>IF(Tabel186[[#This Row],[Kolom6]]=Goed!$C62,IF(Goed!$D62=1,-30,0),IF(Tabel186[[#This Row],[Kolom6]]=0,30,60))</f>
        <v>-30</v>
      </c>
      <c r="L63" s="50">
        <f>Tabel14[[#This Row],[Kolom7]]</f>
        <v>0</v>
      </c>
      <c r="M63" s="50">
        <f>IF(Tabel186[[#This Row],[Kolom7]]=Goed!$C62,IF(Goed!$D62=1,-30,0),IF(Tabel186[[#This Row],[Kolom7]]=0,30,60))</f>
        <v>30</v>
      </c>
      <c r="N63" s="50">
        <f>Tabel14[[#This Row],[Kolom8]]</f>
        <v>0</v>
      </c>
      <c r="O63" s="50">
        <f>IF(Tabel186[[#This Row],[Kolom8]]=Goed!$C62,IF(Goed!$D62=1,-30,0),IF(Tabel186[[#This Row],[Kolom8]]=0,30,60))</f>
        <v>30</v>
      </c>
      <c r="P63" s="50">
        <f>Tabel14[[#This Row],[Kolom9]]</f>
        <v>0</v>
      </c>
      <c r="Q63" s="50">
        <f>IF(Tabel186[[#This Row],[Kolom9]]=Goed!$C62,IF(Goed!$D62=1,-30,0),IF(Tabel186[[#This Row],[Kolom9]]=0,30,60))</f>
        <v>30</v>
      </c>
      <c r="R63" s="50">
        <f>Tabel14[[#This Row],[Kolom10]]</f>
        <v>4</v>
      </c>
      <c r="S63" s="50">
        <f>IF(Tabel186[[#This Row],[Kolom10]]=Goed!$C62,IF(Goed!$D62=1,-30,0),IF(Tabel186[[#This Row],[Kolom10]]=0,30,60))</f>
        <v>-30</v>
      </c>
      <c r="T63" s="50">
        <f>Tabel14[[#This Row],[Kolom11]]</f>
        <v>4</v>
      </c>
      <c r="U63" s="50">
        <f>IF(Tabel186[[#This Row],[Kolom11]]=Goed!$C62,IF(Goed!$D62=1,-30,0),IF(Tabel186[[#This Row],[Kolom11]]=0,30,60))</f>
        <v>-30</v>
      </c>
      <c r="V63" s="50">
        <f>Tabel14[[#This Row],[Kolom12]]</f>
        <v>0</v>
      </c>
      <c r="W63" s="50">
        <f>IF(Tabel186[[#This Row],[Kolom12]]=Goed!$C62,IF(Goed!$D62=1,-30,0),IF(Tabel186[[#This Row],[Kolom12]]=0,30,60))</f>
        <v>30</v>
      </c>
      <c r="X63" s="50">
        <f>Tabel14[[#This Row],[Kolom13]]</f>
        <v>0</v>
      </c>
      <c r="Y63" s="50">
        <f>IF(Tabel186[[#This Row],[Kolom13]]=Goed!$C62,IF(Goed!$D62=1,-30,0),IF(Tabel186[[#This Row],[Kolom13]]=0,30,60))</f>
        <v>30</v>
      </c>
    </row>
    <row r="64" spans="1:25" x14ac:dyDescent="0.3">
      <c r="A64" s="46">
        <f>Goed!B63</f>
        <v>61</v>
      </c>
      <c r="B64" s="50">
        <f>Tabel14[[#This Row],[Kolom2]]</f>
        <v>37</v>
      </c>
      <c r="C64" s="50">
        <f>IF(Tabel186[[#This Row],[Kolom2]]=Goed!C63,IF(Goed!$D63=1,-30,0),IF(Tabel186[[#This Row],[Kolom2]]=0,30,60))</f>
        <v>0</v>
      </c>
      <c r="D64" s="50">
        <f>Tabel14[[#This Row],[Kolom3]]</f>
        <v>73</v>
      </c>
      <c r="E64" s="50">
        <f>IF(Tabel186[[#This Row],[Kolom3]]=Goed!$C63,IF(Goed!$D63=1,-30,0),IF(Tabel186[[#This Row],[Kolom3]]=0,30,60))</f>
        <v>60</v>
      </c>
      <c r="F64" s="50">
        <f>Tabel14[[#This Row],[Kolom4]]</f>
        <v>0</v>
      </c>
      <c r="G64" s="50">
        <f>IF(Tabel186[[#This Row],[Kolom4]]=Goed!$C63,IF(Goed!$D63=1,-30,0),IF(Tabel186[[#This Row],[Kolom4]]=0,30,60))</f>
        <v>30</v>
      </c>
      <c r="H64" s="50">
        <f>Tabel14[[#This Row],[Kolom5]]</f>
        <v>73</v>
      </c>
      <c r="I64" s="50">
        <f>IF(Tabel186[[#This Row],[Kolom5]]=Goed!$C63,IF(Goed!$D63=1,-30,0),IF(Tabel186[[#This Row],[Kolom5]]=0,30,60))</f>
        <v>60</v>
      </c>
      <c r="J64" s="50">
        <f>Tabel14[[#This Row],[Kolom6]]</f>
        <v>37</v>
      </c>
      <c r="K64" s="50">
        <f>IF(Tabel186[[#This Row],[Kolom6]]=Goed!$C63,IF(Goed!$D63=1,-30,0),IF(Tabel186[[#This Row],[Kolom6]]=0,30,60))</f>
        <v>0</v>
      </c>
      <c r="L64" s="50">
        <f>Tabel14[[#This Row],[Kolom7]]</f>
        <v>37</v>
      </c>
      <c r="M64" s="50">
        <f>IF(Tabel186[[#This Row],[Kolom7]]=Goed!$C63,IF(Goed!$D63=1,-30,0),IF(Tabel186[[#This Row],[Kolom7]]=0,30,60))</f>
        <v>0</v>
      </c>
      <c r="N64" s="50">
        <f>Tabel14[[#This Row],[Kolom8]]</f>
        <v>37</v>
      </c>
      <c r="O64" s="50">
        <f>IF(Tabel186[[#This Row],[Kolom8]]=Goed!$C63,IF(Goed!$D63=1,-30,0),IF(Tabel186[[#This Row],[Kolom8]]=0,30,60))</f>
        <v>0</v>
      </c>
      <c r="P64" s="50">
        <f>Tabel14[[#This Row],[Kolom9]]</f>
        <v>73</v>
      </c>
      <c r="Q64" s="50">
        <f>IF(Tabel186[[#This Row],[Kolom9]]=Goed!$C63,IF(Goed!$D63=1,-30,0),IF(Tabel186[[#This Row],[Kolom9]]=0,30,60))</f>
        <v>60</v>
      </c>
      <c r="R64" s="50">
        <f>Tabel14[[#This Row],[Kolom10]]</f>
        <v>37</v>
      </c>
      <c r="S64" s="50">
        <f>IF(Tabel186[[#This Row],[Kolom10]]=Goed!$C63,IF(Goed!$D63=1,-30,0),IF(Tabel186[[#This Row],[Kolom10]]=0,30,60))</f>
        <v>0</v>
      </c>
      <c r="T64" s="50">
        <f>Tabel14[[#This Row],[Kolom11]]</f>
        <v>37</v>
      </c>
      <c r="U64" s="50">
        <f>IF(Tabel186[[#This Row],[Kolom11]]=Goed!$C63,IF(Goed!$D63=1,-30,0),IF(Tabel186[[#This Row],[Kolom11]]=0,30,60))</f>
        <v>0</v>
      </c>
      <c r="V64" s="50">
        <f>Tabel14[[#This Row],[Kolom12]]</f>
        <v>37</v>
      </c>
      <c r="W64" s="50">
        <f>IF(Tabel186[[#This Row],[Kolom12]]=Goed!$C63,IF(Goed!$D63=1,-30,0),IF(Tabel186[[#This Row],[Kolom12]]=0,30,60))</f>
        <v>0</v>
      </c>
      <c r="X64" s="50">
        <f>Tabel14[[#This Row],[Kolom13]]</f>
        <v>73</v>
      </c>
      <c r="Y64" s="50">
        <f>IF(Tabel186[[#This Row],[Kolom13]]=Goed!$C63,IF(Goed!$D63=1,-30,0),IF(Tabel186[[#This Row],[Kolom13]]=0,30,60))</f>
        <v>60</v>
      </c>
    </row>
    <row r="65" spans="1:25" x14ac:dyDescent="0.3">
      <c r="A65" s="46">
        <f>Goed!B64</f>
        <v>62</v>
      </c>
      <c r="B65" s="50">
        <f>Tabel14[[#This Row],[Kolom2]]</f>
        <v>64</v>
      </c>
      <c r="C65" s="50">
        <f>IF(Tabel186[[#This Row],[Kolom2]]=Goed!C64,IF(Goed!$D64=1,-30,0),IF(Tabel186[[#This Row],[Kolom2]]=0,30,60))</f>
        <v>0</v>
      </c>
      <c r="D65" s="50">
        <f>Tabel14[[#This Row],[Kolom3]]</f>
        <v>64</v>
      </c>
      <c r="E65" s="50">
        <f>IF(Tabel186[[#This Row],[Kolom3]]=Goed!$C64,IF(Goed!$D64=1,-30,0),IF(Tabel186[[#This Row],[Kolom3]]=0,30,60))</f>
        <v>0</v>
      </c>
      <c r="F65" s="50">
        <f>Tabel14[[#This Row],[Kolom4]]</f>
        <v>0</v>
      </c>
      <c r="G65" s="50">
        <f>IF(Tabel186[[#This Row],[Kolom4]]=Goed!$C64,IF(Goed!$D64=1,-30,0),IF(Tabel186[[#This Row],[Kolom4]]=0,30,60))</f>
        <v>30</v>
      </c>
      <c r="H65" s="50">
        <f>Tabel14[[#This Row],[Kolom5]]</f>
        <v>0</v>
      </c>
      <c r="I65" s="50">
        <f>IF(Tabel186[[#This Row],[Kolom5]]=Goed!$C64,IF(Goed!$D64=1,-30,0),IF(Tabel186[[#This Row],[Kolom5]]=0,30,60))</f>
        <v>30</v>
      </c>
      <c r="J65" s="50">
        <f>Tabel14[[#This Row],[Kolom6]]</f>
        <v>64</v>
      </c>
      <c r="K65" s="50">
        <f>IF(Tabel186[[#This Row],[Kolom6]]=Goed!$C64,IF(Goed!$D64=1,-30,0),IF(Tabel186[[#This Row],[Kolom6]]=0,30,60))</f>
        <v>0</v>
      </c>
      <c r="L65" s="50">
        <f>Tabel14[[#This Row],[Kolom7]]</f>
        <v>64</v>
      </c>
      <c r="M65" s="50">
        <f>IF(Tabel186[[#This Row],[Kolom7]]=Goed!$C64,IF(Goed!$D64=1,-30,0),IF(Tabel186[[#This Row],[Kolom7]]=0,30,60))</f>
        <v>0</v>
      </c>
      <c r="N65" s="50">
        <f>Tabel14[[#This Row],[Kolom8]]</f>
        <v>64</v>
      </c>
      <c r="O65" s="50">
        <f>IF(Tabel186[[#This Row],[Kolom8]]=Goed!$C64,IF(Goed!$D64=1,-30,0),IF(Tabel186[[#This Row],[Kolom8]]=0,30,60))</f>
        <v>0</v>
      </c>
      <c r="P65" s="50">
        <f>Tabel14[[#This Row],[Kolom9]]</f>
        <v>64</v>
      </c>
      <c r="Q65" s="50">
        <f>IF(Tabel186[[#This Row],[Kolom9]]=Goed!$C64,IF(Goed!$D64=1,-30,0),IF(Tabel186[[#This Row],[Kolom9]]=0,30,60))</f>
        <v>0</v>
      </c>
      <c r="R65" s="50">
        <f>Tabel14[[#This Row],[Kolom10]]</f>
        <v>64</v>
      </c>
      <c r="S65" s="50">
        <f>IF(Tabel186[[#This Row],[Kolom10]]=Goed!$C64,IF(Goed!$D64=1,-30,0),IF(Tabel186[[#This Row],[Kolom10]]=0,30,60))</f>
        <v>0</v>
      </c>
      <c r="T65" s="50">
        <f>Tabel14[[#This Row],[Kolom11]]</f>
        <v>64</v>
      </c>
      <c r="U65" s="50">
        <f>IF(Tabel186[[#This Row],[Kolom11]]=Goed!$C64,IF(Goed!$D64=1,-30,0),IF(Tabel186[[#This Row],[Kolom11]]=0,30,60))</f>
        <v>0</v>
      </c>
      <c r="V65" s="50">
        <f>Tabel14[[#This Row],[Kolom12]]</f>
        <v>64</v>
      </c>
      <c r="W65" s="50">
        <f>IF(Tabel186[[#This Row],[Kolom12]]=Goed!$C64,IF(Goed!$D64=1,-30,0),IF(Tabel186[[#This Row],[Kolom12]]=0,30,60))</f>
        <v>0</v>
      </c>
      <c r="X65" s="50">
        <f>Tabel14[[#This Row],[Kolom13]]</f>
        <v>64</v>
      </c>
      <c r="Y65" s="50">
        <f>IF(Tabel186[[#This Row],[Kolom13]]=Goed!$C64,IF(Goed!$D64=1,-30,0),IF(Tabel186[[#This Row],[Kolom13]]=0,30,60))</f>
        <v>0</v>
      </c>
    </row>
    <row r="66" spans="1:25" x14ac:dyDescent="0.3">
      <c r="A66" s="46">
        <f>Goed!B65</f>
        <v>63</v>
      </c>
      <c r="B66" s="50">
        <f>Tabel14[[#This Row],[Kolom2]]</f>
        <v>88</v>
      </c>
      <c r="C66" s="50">
        <f>IF(Tabel186[[#This Row],[Kolom2]]=Goed!C65,IF(Goed!$D65=1,-30,0),IF(Tabel186[[#This Row],[Kolom2]]=0,30,60))</f>
        <v>-30</v>
      </c>
      <c r="D66" s="50">
        <f>Tabel14[[#This Row],[Kolom3]]</f>
        <v>0</v>
      </c>
      <c r="E66" s="50">
        <f>IF(Tabel186[[#This Row],[Kolom3]]=Goed!$C65,IF(Goed!$D65=1,-30,0),IF(Tabel186[[#This Row],[Kolom3]]=0,30,60))</f>
        <v>30</v>
      </c>
      <c r="F66" s="50">
        <f>Tabel14[[#This Row],[Kolom4]]</f>
        <v>0</v>
      </c>
      <c r="G66" s="50">
        <f>IF(Tabel186[[#This Row],[Kolom4]]=Goed!$C65,IF(Goed!$D65=1,-30,0),IF(Tabel186[[#This Row],[Kolom4]]=0,30,60))</f>
        <v>30</v>
      </c>
      <c r="H66" s="50">
        <f>Tabel14[[#This Row],[Kolom5]]</f>
        <v>0</v>
      </c>
      <c r="I66" s="50">
        <f>IF(Tabel186[[#This Row],[Kolom5]]=Goed!$C65,IF(Goed!$D65=1,-30,0),IF(Tabel186[[#This Row],[Kolom5]]=0,30,60))</f>
        <v>30</v>
      </c>
      <c r="J66" s="50">
        <f>Tabel14[[#This Row],[Kolom6]]</f>
        <v>88</v>
      </c>
      <c r="K66" s="50">
        <f>IF(Tabel186[[#This Row],[Kolom6]]=Goed!$C65,IF(Goed!$D65=1,-30,0),IF(Tabel186[[#This Row],[Kolom6]]=0,30,60))</f>
        <v>-30</v>
      </c>
      <c r="L66" s="50">
        <f>Tabel14[[#This Row],[Kolom7]]</f>
        <v>88</v>
      </c>
      <c r="M66" s="50">
        <f>IF(Tabel186[[#This Row],[Kolom7]]=Goed!$C65,IF(Goed!$D65=1,-30,0),IF(Tabel186[[#This Row],[Kolom7]]=0,30,60))</f>
        <v>-30</v>
      </c>
      <c r="N66" s="50">
        <f>Tabel14[[#This Row],[Kolom8]]</f>
        <v>88</v>
      </c>
      <c r="O66" s="50">
        <f>IF(Tabel186[[#This Row],[Kolom8]]=Goed!$C65,IF(Goed!$D65=1,-30,0),IF(Tabel186[[#This Row],[Kolom8]]=0,30,60))</f>
        <v>-30</v>
      </c>
      <c r="P66" s="50">
        <f>Tabel14[[#This Row],[Kolom9]]</f>
        <v>0</v>
      </c>
      <c r="Q66" s="50">
        <f>IF(Tabel186[[#This Row],[Kolom9]]=Goed!$C65,IF(Goed!$D65=1,-30,0),IF(Tabel186[[#This Row],[Kolom9]]=0,30,60))</f>
        <v>30</v>
      </c>
      <c r="R66" s="50">
        <f>Tabel14[[#This Row],[Kolom10]]</f>
        <v>88</v>
      </c>
      <c r="S66" s="50">
        <f>IF(Tabel186[[#This Row],[Kolom10]]=Goed!$C65,IF(Goed!$D65=1,-30,0),IF(Tabel186[[#This Row],[Kolom10]]=0,30,60))</f>
        <v>-30</v>
      </c>
      <c r="T66" s="50">
        <f>Tabel14[[#This Row],[Kolom11]]</f>
        <v>88</v>
      </c>
      <c r="U66" s="50">
        <f>IF(Tabel186[[#This Row],[Kolom11]]=Goed!$C65,IF(Goed!$D65=1,-30,0),IF(Tabel186[[#This Row],[Kolom11]]=0,30,60))</f>
        <v>-30</v>
      </c>
      <c r="V66" s="50">
        <f>Tabel14[[#This Row],[Kolom12]]</f>
        <v>0</v>
      </c>
      <c r="W66" s="50">
        <f>IF(Tabel186[[#This Row],[Kolom12]]=Goed!$C65,IF(Goed!$D65=1,-30,0),IF(Tabel186[[#This Row],[Kolom12]]=0,30,60))</f>
        <v>30</v>
      </c>
      <c r="X66" s="50">
        <f>Tabel14[[#This Row],[Kolom13]]</f>
        <v>0</v>
      </c>
      <c r="Y66" s="50">
        <f>IF(Tabel186[[#This Row],[Kolom13]]=Goed!$C65,IF(Goed!$D65=1,-30,0),IF(Tabel186[[#This Row],[Kolom13]]=0,30,60))</f>
        <v>30</v>
      </c>
    </row>
    <row r="67" spans="1:25" x14ac:dyDescent="0.3">
      <c r="A67" s="46">
        <f>Goed!B66</f>
        <v>64</v>
      </c>
      <c r="B67" s="50">
        <f>Tabel14[[#This Row],[Kolom2]]</f>
        <v>0</v>
      </c>
      <c r="C67" s="50">
        <f>IF(Tabel186[[#This Row],[Kolom2]]=Goed!C66,IF(Goed!$D66=1,-30,0),IF(Tabel186[[#This Row],[Kolom2]]=0,30,60))</f>
        <v>30</v>
      </c>
      <c r="D67" s="50">
        <f>Tabel14[[#This Row],[Kolom3]]</f>
        <v>0</v>
      </c>
      <c r="E67" s="50">
        <f>IF(Tabel186[[#This Row],[Kolom3]]=Goed!$C66,IF(Goed!$D66=1,-30,0),IF(Tabel186[[#This Row],[Kolom3]]=0,30,60))</f>
        <v>30</v>
      </c>
      <c r="F67" s="50">
        <f>Tabel14[[#This Row],[Kolom4]]</f>
        <v>0</v>
      </c>
      <c r="G67" s="50">
        <f>IF(Tabel186[[#This Row],[Kolom4]]=Goed!$C66,IF(Goed!$D66=1,-30,0),IF(Tabel186[[#This Row],[Kolom4]]=0,30,60))</f>
        <v>30</v>
      </c>
      <c r="H67" s="50">
        <f>Tabel14[[#This Row],[Kolom5]]</f>
        <v>7</v>
      </c>
      <c r="I67" s="50">
        <f>IF(Tabel186[[#This Row],[Kolom5]]=Goed!$C66,IF(Goed!$D66=1,-30,0),IF(Tabel186[[#This Row],[Kolom5]]=0,30,60))</f>
        <v>0</v>
      </c>
      <c r="J67" s="50">
        <f>Tabel14[[#This Row],[Kolom6]]</f>
        <v>0</v>
      </c>
      <c r="K67" s="50">
        <f>IF(Tabel186[[#This Row],[Kolom6]]=Goed!$C66,IF(Goed!$D66=1,-30,0),IF(Tabel186[[#This Row],[Kolom6]]=0,30,60))</f>
        <v>30</v>
      </c>
      <c r="L67" s="50">
        <f>Tabel14[[#This Row],[Kolom7]]</f>
        <v>0</v>
      </c>
      <c r="M67" s="50">
        <f>IF(Tabel186[[#This Row],[Kolom7]]=Goed!$C66,IF(Goed!$D66=1,-30,0),IF(Tabel186[[#This Row],[Kolom7]]=0,30,60))</f>
        <v>30</v>
      </c>
      <c r="N67" s="50">
        <f>Tabel14[[#This Row],[Kolom8]]</f>
        <v>0</v>
      </c>
      <c r="O67" s="50">
        <f>IF(Tabel186[[#This Row],[Kolom8]]=Goed!$C66,IF(Goed!$D66=1,-30,0),IF(Tabel186[[#This Row],[Kolom8]]=0,30,60))</f>
        <v>30</v>
      </c>
      <c r="P67" s="50">
        <f>Tabel14[[#This Row],[Kolom9]]</f>
        <v>0</v>
      </c>
      <c r="Q67" s="50">
        <f>IF(Tabel186[[#This Row],[Kolom9]]=Goed!$C66,IF(Goed!$D66=1,-30,0),IF(Tabel186[[#This Row],[Kolom9]]=0,30,60))</f>
        <v>30</v>
      </c>
      <c r="R67" s="50">
        <f>Tabel14[[#This Row],[Kolom10]]</f>
        <v>0</v>
      </c>
      <c r="S67" s="50">
        <f>IF(Tabel186[[#This Row],[Kolom10]]=Goed!$C66,IF(Goed!$D66=1,-30,0),IF(Tabel186[[#This Row],[Kolom10]]=0,30,60))</f>
        <v>30</v>
      </c>
      <c r="T67" s="50">
        <f>Tabel14[[#This Row],[Kolom11]]</f>
        <v>0</v>
      </c>
      <c r="U67" s="50">
        <f>IF(Tabel186[[#This Row],[Kolom11]]=Goed!$C66,IF(Goed!$D66=1,-30,0),IF(Tabel186[[#This Row],[Kolom11]]=0,30,60))</f>
        <v>30</v>
      </c>
      <c r="V67" s="50">
        <f>Tabel14[[#This Row],[Kolom12]]</f>
        <v>0</v>
      </c>
      <c r="W67" s="50">
        <f>IF(Tabel186[[#This Row],[Kolom12]]=Goed!$C66,IF(Goed!$D66=1,-30,0),IF(Tabel186[[#This Row],[Kolom12]]=0,30,60))</f>
        <v>30</v>
      </c>
      <c r="X67" s="50">
        <f>Tabel14[[#This Row],[Kolom13]]</f>
        <v>0</v>
      </c>
      <c r="Y67" s="50">
        <f>IF(Tabel186[[#This Row],[Kolom13]]=Goed!$C66,IF(Goed!$D66=1,-30,0),IF(Tabel186[[#This Row],[Kolom13]]=0,30,60))</f>
        <v>30</v>
      </c>
    </row>
    <row r="68" spans="1:25" x14ac:dyDescent="0.3">
      <c r="A68" s="46">
        <f>Goed!B67</f>
        <v>65</v>
      </c>
      <c r="B68" s="50">
        <f>Tabel14[[#This Row],[Kolom2]]</f>
        <v>0</v>
      </c>
      <c r="C68" s="50">
        <f>IF(Tabel186[[#This Row],[Kolom2]]=Goed!C67,IF(Goed!$D67=1,-30,0),IF(Tabel186[[#This Row],[Kolom2]]=0,30,60))</f>
        <v>30</v>
      </c>
      <c r="D68" s="50">
        <f>Tabel14[[#This Row],[Kolom3]]</f>
        <v>0</v>
      </c>
      <c r="E68" s="50">
        <f>IF(Tabel186[[#This Row],[Kolom3]]=Goed!$C67,IF(Goed!$D67=1,-30,0),IF(Tabel186[[#This Row],[Kolom3]]=0,30,60))</f>
        <v>30</v>
      </c>
      <c r="F68" s="50">
        <f>Tabel14[[#This Row],[Kolom4]]</f>
        <v>67</v>
      </c>
      <c r="G68" s="50">
        <f>IF(Tabel186[[#This Row],[Kolom4]]=Goed!$C67,IF(Goed!$D67=1,-30,0),IF(Tabel186[[#This Row],[Kolom4]]=0,30,60))</f>
        <v>0</v>
      </c>
      <c r="H68" s="50">
        <f>Tabel14[[#This Row],[Kolom5]]</f>
        <v>67</v>
      </c>
      <c r="I68" s="50">
        <f>IF(Tabel186[[#This Row],[Kolom5]]=Goed!$C67,IF(Goed!$D67=1,-30,0),IF(Tabel186[[#This Row],[Kolom5]]=0,30,60))</f>
        <v>0</v>
      </c>
      <c r="J68" s="50">
        <f>Tabel14[[#This Row],[Kolom6]]</f>
        <v>0</v>
      </c>
      <c r="K68" s="50">
        <f>IF(Tabel186[[#This Row],[Kolom6]]=Goed!$C67,IF(Goed!$D67=1,-30,0),IF(Tabel186[[#This Row],[Kolom6]]=0,30,60))</f>
        <v>30</v>
      </c>
      <c r="L68" s="50">
        <f>Tabel14[[#This Row],[Kolom7]]</f>
        <v>67</v>
      </c>
      <c r="M68" s="50">
        <f>IF(Tabel186[[#This Row],[Kolom7]]=Goed!$C67,IF(Goed!$D67=1,-30,0),IF(Tabel186[[#This Row],[Kolom7]]=0,30,60))</f>
        <v>0</v>
      </c>
      <c r="N68" s="50">
        <f>Tabel14[[#This Row],[Kolom8]]</f>
        <v>0</v>
      </c>
      <c r="O68" s="50">
        <f>IF(Tabel186[[#This Row],[Kolom8]]=Goed!$C67,IF(Goed!$D67=1,-30,0),IF(Tabel186[[#This Row],[Kolom8]]=0,30,60))</f>
        <v>30</v>
      </c>
      <c r="P68" s="50">
        <f>Tabel14[[#This Row],[Kolom9]]</f>
        <v>0</v>
      </c>
      <c r="Q68" s="50">
        <f>IF(Tabel186[[#This Row],[Kolom9]]=Goed!$C67,IF(Goed!$D67=1,-30,0),IF(Tabel186[[#This Row],[Kolom9]]=0,30,60))</f>
        <v>30</v>
      </c>
      <c r="R68" s="50">
        <f>Tabel14[[#This Row],[Kolom10]]</f>
        <v>0</v>
      </c>
      <c r="S68" s="50">
        <f>IF(Tabel186[[#This Row],[Kolom10]]=Goed!$C67,IF(Goed!$D67=1,-30,0),IF(Tabel186[[#This Row],[Kolom10]]=0,30,60))</f>
        <v>30</v>
      </c>
      <c r="T68" s="50">
        <f>Tabel14[[#This Row],[Kolom11]]</f>
        <v>0</v>
      </c>
      <c r="U68" s="50">
        <f>IF(Tabel186[[#This Row],[Kolom11]]=Goed!$C67,IF(Goed!$D67=1,-30,0),IF(Tabel186[[#This Row],[Kolom11]]=0,30,60))</f>
        <v>30</v>
      </c>
      <c r="V68" s="50">
        <f>Tabel14[[#This Row],[Kolom12]]</f>
        <v>0</v>
      </c>
      <c r="W68" s="50">
        <f>IF(Tabel186[[#This Row],[Kolom12]]=Goed!$C67,IF(Goed!$D67=1,-30,0),IF(Tabel186[[#This Row],[Kolom12]]=0,30,60))</f>
        <v>30</v>
      </c>
      <c r="X68" s="50">
        <f>Tabel14[[#This Row],[Kolom13]]</f>
        <v>0</v>
      </c>
      <c r="Y68" s="50">
        <f>IF(Tabel186[[#This Row],[Kolom13]]=Goed!$C67,IF(Goed!$D67=1,-30,0),IF(Tabel186[[#This Row],[Kolom13]]=0,30,60))</f>
        <v>30</v>
      </c>
    </row>
    <row r="69" spans="1:25" x14ac:dyDescent="0.3">
      <c r="A69" s="46">
        <f>Goed!B68</f>
        <v>66</v>
      </c>
      <c r="B69" s="50">
        <f>Tabel14[[#This Row],[Kolom2]]</f>
        <v>8</v>
      </c>
      <c r="C69" s="50">
        <f>IF(Tabel186[[#This Row],[Kolom2]]=Goed!C68,IF(Goed!$D68=1,-30,0),IF(Tabel186[[#This Row],[Kolom2]]=0,30,60))</f>
        <v>60</v>
      </c>
      <c r="D69" s="50">
        <f>Tabel14[[#This Row],[Kolom3]]</f>
        <v>88</v>
      </c>
      <c r="E69" s="50">
        <f>IF(Tabel186[[#This Row],[Kolom3]]=Goed!$C68,IF(Goed!$D68=1,-30,0),IF(Tabel186[[#This Row],[Kolom3]]=0,30,60))</f>
        <v>60</v>
      </c>
      <c r="F69" s="50">
        <f>Tabel14[[#This Row],[Kolom4]]</f>
        <v>1</v>
      </c>
      <c r="G69" s="50">
        <f>IF(Tabel186[[#This Row],[Kolom4]]=Goed!$C68,IF(Goed!$D68=1,-30,0),IF(Tabel186[[#This Row],[Kolom4]]=0,30,60))</f>
        <v>0</v>
      </c>
      <c r="H69" s="50">
        <f>Tabel14[[#This Row],[Kolom5]]</f>
        <v>1</v>
      </c>
      <c r="I69" s="50">
        <f>IF(Tabel186[[#This Row],[Kolom5]]=Goed!$C68,IF(Goed!$D68=1,-30,0),IF(Tabel186[[#This Row],[Kolom5]]=0,30,60))</f>
        <v>0</v>
      </c>
      <c r="J69" s="50">
        <f>Tabel14[[#This Row],[Kolom6]]</f>
        <v>1</v>
      </c>
      <c r="K69" s="50">
        <f>IF(Tabel186[[#This Row],[Kolom6]]=Goed!$C68,IF(Goed!$D68=1,-30,0),IF(Tabel186[[#This Row],[Kolom6]]=0,30,60))</f>
        <v>0</v>
      </c>
      <c r="L69" s="50">
        <f>Tabel14[[#This Row],[Kolom7]]</f>
        <v>8</v>
      </c>
      <c r="M69" s="50">
        <f>IF(Tabel186[[#This Row],[Kolom7]]=Goed!$C68,IF(Goed!$D68=1,-30,0),IF(Tabel186[[#This Row],[Kolom7]]=0,30,60))</f>
        <v>60</v>
      </c>
      <c r="N69" s="50">
        <f>Tabel14[[#This Row],[Kolom8]]</f>
        <v>18</v>
      </c>
      <c r="O69" s="50">
        <f>IF(Tabel186[[#This Row],[Kolom8]]=Goed!$C68,IF(Goed!$D68=1,-30,0),IF(Tabel186[[#This Row],[Kolom8]]=0,30,60))</f>
        <v>60</v>
      </c>
      <c r="P69" s="50">
        <f>Tabel14[[#This Row],[Kolom9]]</f>
        <v>1</v>
      </c>
      <c r="Q69" s="50">
        <f>IF(Tabel186[[#This Row],[Kolom9]]=Goed!$C68,IF(Goed!$D68=1,-30,0),IF(Tabel186[[#This Row],[Kolom9]]=0,30,60))</f>
        <v>0</v>
      </c>
      <c r="R69" s="50">
        <f>Tabel14[[#This Row],[Kolom10]]</f>
        <v>18</v>
      </c>
      <c r="S69" s="50">
        <f>IF(Tabel186[[#This Row],[Kolom10]]=Goed!$C68,IF(Goed!$D68=1,-30,0),IF(Tabel186[[#This Row],[Kolom10]]=0,30,60))</f>
        <v>60</v>
      </c>
      <c r="T69" s="50">
        <f>Tabel14[[#This Row],[Kolom11]]</f>
        <v>1</v>
      </c>
      <c r="U69" s="50">
        <f>IF(Tabel186[[#This Row],[Kolom11]]=Goed!$C68,IF(Goed!$D68=1,-30,0),IF(Tabel186[[#This Row],[Kolom11]]=0,30,60))</f>
        <v>0</v>
      </c>
      <c r="V69" s="50">
        <f>Tabel14[[#This Row],[Kolom12]]</f>
        <v>8</v>
      </c>
      <c r="W69" s="50">
        <f>IF(Tabel186[[#This Row],[Kolom12]]=Goed!$C68,IF(Goed!$D68=1,-30,0),IF(Tabel186[[#This Row],[Kolom12]]=0,30,60))</f>
        <v>60</v>
      </c>
      <c r="X69" s="50">
        <f>Tabel14[[#This Row],[Kolom13]]</f>
        <v>1</v>
      </c>
      <c r="Y69" s="50">
        <f>IF(Tabel186[[#This Row],[Kolom13]]=Goed!$C68,IF(Goed!$D68=1,-30,0),IF(Tabel186[[#This Row],[Kolom13]]=0,30,60))</f>
        <v>0</v>
      </c>
    </row>
    <row r="70" spans="1:25" x14ac:dyDescent="0.3">
      <c r="A70" s="46">
        <f>Goed!B69</f>
        <v>67</v>
      </c>
      <c r="B70" s="50">
        <f>Tabel14[[#This Row],[Kolom2]]</f>
        <v>52</v>
      </c>
      <c r="C70" s="50">
        <f>IF(Tabel186[[#This Row],[Kolom2]]=Goed!C69,IF(Goed!$D69=1,-30,0),IF(Tabel186[[#This Row],[Kolom2]]=0,30,60))</f>
        <v>0</v>
      </c>
      <c r="D70" s="50">
        <f>Tabel14[[#This Row],[Kolom3]]</f>
        <v>0</v>
      </c>
      <c r="E70" s="50">
        <f>IF(Tabel186[[#This Row],[Kolom3]]=Goed!$C69,IF(Goed!$D69=1,-30,0),IF(Tabel186[[#This Row],[Kolom3]]=0,30,60))</f>
        <v>30</v>
      </c>
      <c r="F70" s="50">
        <f>Tabel14[[#This Row],[Kolom4]]</f>
        <v>52</v>
      </c>
      <c r="G70" s="50">
        <f>IF(Tabel186[[#This Row],[Kolom4]]=Goed!$C69,IF(Goed!$D69=1,-30,0),IF(Tabel186[[#This Row],[Kolom4]]=0,30,60))</f>
        <v>0</v>
      </c>
      <c r="H70" s="50">
        <f>Tabel14[[#This Row],[Kolom5]]</f>
        <v>52</v>
      </c>
      <c r="I70" s="50">
        <f>IF(Tabel186[[#This Row],[Kolom5]]=Goed!$C69,IF(Goed!$D69=1,-30,0),IF(Tabel186[[#This Row],[Kolom5]]=0,30,60))</f>
        <v>0</v>
      </c>
      <c r="J70" s="50">
        <f>Tabel14[[#This Row],[Kolom6]]</f>
        <v>52</v>
      </c>
      <c r="K70" s="50">
        <f>IF(Tabel186[[#This Row],[Kolom6]]=Goed!$C69,IF(Goed!$D69=1,-30,0),IF(Tabel186[[#This Row],[Kolom6]]=0,30,60))</f>
        <v>0</v>
      </c>
      <c r="L70" s="50">
        <f>Tabel14[[#This Row],[Kolom7]]</f>
        <v>52</v>
      </c>
      <c r="M70" s="50">
        <f>IF(Tabel186[[#This Row],[Kolom7]]=Goed!$C69,IF(Goed!$D69=1,-30,0),IF(Tabel186[[#This Row],[Kolom7]]=0,30,60))</f>
        <v>0</v>
      </c>
      <c r="N70" s="50">
        <f>Tabel14[[#This Row],[Kolom8]]</f>
        <v>52</v>
      </c>
      <c r="O70" s="50">
        <f>IF(Tabel186[[#This Row],[Kolom8]]=Goed!$C69,IF(Goed!$D69=1,-30,0),IF(Tabel186[[#This Row],[Kolom8]]=0,30,60))</f>
        <v>0</v>
      </c>
      <c r="P70" s="50">
        <f>Tabel14[[#This Row],[Kolom9]]</f>
        <v>52</v>
      </c>
      <c r="Q70" s="50">
        <f>IF(Tabel186[[#This Row],[Kolom9]]=Goed!$C69,IF(Goed!$D69=1,-30,0),IF(Tabel186[[#This Row],[Kolom9]]=0,30,60))</f>
        <v>0</v>
      </c>
      <c r="R70" s="50">
        <f>Tabel14[[#This Row],[Kolom10]]</f>
        <v>52</v>
      </c>
      <c r="S70" s="50">
        <f>IF(Tabel186[[#This Row],[Kolom10]]=Goed!$C69,IF(Goed!$D69=1,-30,0),IF(Tabel186[[#This Row],[Kolom10]]=0,30,60))</f>
        <v>0</v>
      </c>
      <c r="T70" s="50">
        <f>Tabel14[[#This Row],[Kolom11]]</f>
        <v>52</v>
      </c>
      <c r="U70" s="50">
        <f>IF(Tabel186[[#This Row],[Kolom11]]=Goed!$C69,IF(Goed!$D69=1,-30,0),IF(Tabel186[[#This Row],[Kolom11]]=0,30,60))</f>
        <v>0</v>
      </c>
      <c r="V70" s="50">
        <f>Tabel14[[#This Row],[Kolom12]]</f>
        <v>52</v>
      </c>
      <c r="W70" s="50">
        <f>IF(Tabel186[[#This Row],[Kolom12]]=Goed!$C69,IF(Goed!$D69=1,-30,0),IF(Tabel186[[#This Row],[Kolom12]]=0,30,60))</f>
        <v>0</v>
      </c>
      <c r="X70" s="50">
        <f>Tabel14[[#This Row],[Kolom13]]</f>
        <v>52</v>
      </c>
      <c r="Y70" s="50">
        <f>IF(Tabel186[[#This Row],[Kolom13]]=Goed!$C69,IF(Goed!$D69=1,-30,0),IF(Tabel186[[#This Row],[Kolom13]]=0,30,60))</f>
        <v>0</v>
      </c>
    </row>
    <row r="71" spans="1:25" x14ac:dyDescent="0.3">
      <c r="A71" s="46">
        <f>Goed!B70</f>
        <v>68</v>
      </c>
      <c r="B71" s="50">
        <f>Tabel14[[#This Row],[Kolom2]]</f>
        <v>0</v>
      </c>
      <c r="C71" s="50">
        <f>IF(Tabel186[[#This Row],[Kolom2]]=Goed!C70,IF(Goed!$D70=1,-30,0),IF(Tabel186[[#This Row],[Kolom2]]=0,30,60))</f>
        <v>30</v>
      </c>
      <c r="D71" s="50">
        <f>Tabel14[[#This Row],[Kolom3]]</f>
        <v>0</v>
      </c>
      <c r="E71" s="50">
        <f>IF(Tabel186[[#This Row],[Kolom3]]=Goed!$C70,IF(Goed!$D70=1,-30,0),IF(Tabel186[[#This Row],[Kolom3]]=0,30,60))</f>
        <v>30</v>
      </c>
      <c r="F71" s="50">
        <f>Tabel14[[#This Row],[Kolom4]]</f>
        <v>0</v>
      </c>
      <c r="G71" s="50">
        <f>IF(Tabel186[[#This Row],[Kolom4]]=Goed!$C70,IF(Goed!$D70=1,-30,0),IF(Tabel186[[#This Row],[Kolom4]]=0,30,60))</f>
        <v>30</v>
      </c>
      <c r="H71" s="50">
        <f>Tabel14[[#This Row],[Kolom5]]</f>
        <v>0</v>
      </c>
      <c r="I71" s="50">
        <f>IF(Tabel186[[#This Row],[Kolom5]]=Goed!$C70,IF(Goed!$D70=1,-30,0),IF(Tabel186[[#This Row],[Kolom5]]=0,30,60))</f>
        <v>30</v>
      </c>
      <c r="J71" s="50">
        <f>Tabel14[[#This Row],[Kolom6]]</f>
        <v>87</v>
      </c>
      <c r="K71" s="50">
        <f>IF(Tabel186[[#This Row],[Kolom6]]=Goed!$C70,IF(Goed!$D70=1,-30,0),IF(Tabel186[[#This Row],[Kolom6]]=0,30,60))</f>
        <v>0</v>
      </c>
      <c r="L71" s="50">
        <f>Tabel14[[#This Row],[Kolom7]]</f>
        <v>87</v>
      </c>
      <c r="M71" s="50">
        <f>IF(Tabel186[[#This Row],[Kolom7]]=Goed!$C70,IF(Goed!$D70=1,-30,0),IF(Tabel186[[#This Row],[Kolom7]]=0,30,60))</f>
        <v>0</v>
      </c>
      <c r="N71" s="50">
        <f>Tabel14[[#This Row],[Kolom8]]</f>
        <v>0</v>
      </c>
      <c r="O71" s="50">
        <f>IF(Tabel186[[#This Row],[Kolom8]]=Goed!$C70,IF(Goed!$D70=1,-30,0),IF(Tabel186[[#This Row],[Kolom8]]=0,30,60))</f>
        <v>30</v>
      </c>
      <c r="P71" s="50">
        <f>Tabel14[[#This Row],[Kolom9]]</f>
        <v>0</v>
      </c>
      <c r="Q71" s="50">
        <f>IF(Tabel186[[#This Row],[Kolom9]]=Goed!$C70,IF(Goed!$D70=1,-30,0),IF(Tabel186[[#This Row],[Kolom9]]=0,30,60))</f>
        <v>30</v>
      </c>
      <c r="R71" s="50">
        <f>Tabel14[[#This Row],[Kolom10]]</f>
        <v>0</v>
      </c>
      <c r="S71" s="50">
        <f>IF(Tabel186[[#This Row],[Kolom10]]=Goed!$C70,IF(Goed!$D70=1,-30,0),IF(Tabel186[[#This Row],[Kolom10]]=0,30,60))</f>
        <v>30</v>
      </c>
      <c r="T71" s="50">
        <f>Tabel14[[#This Row],[Kolom11]]</f>
        <v>0</v>
      </c>
      <c r="U71" s="50">
        <f>IF(Tabel186[[#This Row],[Kolom11]]=Goed!$C70,IF(Goed!$D70=1,-30,0),IF(Tabel186[[#This Row],[Kolom11]]=0,30,60))</f>
        <v>30</v>
      </c>
      <c r="V71" s="50">
        <f>Tabel14[[#This Row],[Kolom12]]</f>
        <v>0</v>
      </c>
      <c r="W71" s="50">
        <f>IF(Tabel186[[#This Row],[Kolom12]]=Goed!$C70,IF(Goed!$D70=1,-30,0),IF(Tabel186[[#This Row],[Kolom12]]=0,30,60))</f>
        <v>30</v>
      </c>
      <c r="X71" s="50">
        <f>Tabel14[[#This Row],[Kolom13]]</f>
        <v>0</v>
      </c>
      <c r="Y71" s="50">
        <f>IF(Tabel186[[#This Row],[Kolom13]]=Goed!$C70,IF(Goed!$D70=1,-30,0),IF(Tabel186[[#This Row],[Kolom13]]=0,30,60))</f>
        <v>30</v>
      </c>
    </row>
    <row r="72" spans="1:25" x14ac:dyDescent="0.3">
      <c r="A72" s="46">
        <f>Goed!B71</f>
        <v>69</v>
      </c>
      <c r="B72" s="50">
        <f>Tabel14[[#This Row],[Kolom2]]</f>
        <v>24</v>
      </c>
      <c r="C72" s="50">
        <f>IF(Tabel186[[#This Row],[Kolom2]]=Goed!C71,IF(Goed!$D71=1,-30,0),IF(Tabel186[[#This Row],[Kolom2]]=0,30,60))</f>
        <v>0</v>
      </c>
      <c r="D72" s="50">
        <f>Tabel14[[#This Row],[Kolom3]]</f>
        <v>24</v>
      </c>
      <c r="E72" s="50">
        <f>IF(Tabel186[[#This Row],[Kolom3]]=Goed!$C71,IF(Goed!$D71=1,-30,0),IF(Tabel186[[#This Row],[Kolom3]]=0,30,60))</f>
        <v>0</v>
      </c>
      <c r="F72" s="50">
        <f>Tabel14[[#This Row],[Kolom4]]</f>
        <v>24</v>
      </c>
      <c r="G72" s="50">
        <f>IF(Tabel186[[#This Row],[Kolom4]]=Goed!$C71,IF(Goed!$D71=1,-30,0),IF(Tabel186[[#This Row],[Kolom4]]=0,30,60))</f>
        <v>0</v>
      </c>
      <c r="H72" s="50">
        <f>Tabel14[[#This Row],[Kolom5]]</f>
        <v>24</v>
      </c>
      <c r="I72" s="50">
        <f>IF(Tabel186[[#This Row],[Kolom5]]=Goed!$C71,IF(Goed!$D71=1,-30,0),IF(Tabel186[[#This Row],[Kolom5]]=0,30,60))</f>
        <v>0</v>
      </c>
      <c r="J72" s="50">
        <f>Tabel14[[#This Row],[Kolom6]]</f>
        <v>24</v>
      </c>
      <c r="K72" s="50">
        <f>IF(Tabel186[[#This Row],[Kolom6]]=Goed!$C71,IF(Goed!$D71=1,-30,0),IF(Tabel186[[#This Row],[Kolom6]]=0,30,60))</f>
        <v>0</v>
      </c>
      <c r="L72" s="50">
        <f>Tabel14[[#This Row],[Kolom7]]</f>
        <v>24</v>
      </c>
      <c r="M72" s="50">
        <f>IF(Tabel186[[#This Row],[Kolom7]]=Goed!$C71,IF(Goed!$D71=1,-30,0),IF(Tabel186[[#This Row],[Kolom7]]=0,30,60))</f>
        <v>0</v>
      </c>
      <c r="N72" s="50">
        <f>Tabel14[[#This Row],[Kolom8]]</f>
        <v>24</v>
      </c>
      <c r="O72" s="50">
        <f>IF(Tabel186[[#This Row],[Kolom8]]=Goed!$C71,IF(Goed!$D71=1,-30,0),IF(Tabel186[[#This Row],[Kolom8]]=0,30,60))</f>
        <v>0</v>
      </c>
      <c r="P72" s="50">
        <f>Tabel14[[#This Row],[Kolom9]]</f>
        <v>0</v>
      </c>
      <c r="Q72" s="50">
        <f>IF(Tabel186[[#This Row],[Kolom9]]=Goed!$C71,IF(Goed!$D71=1,-30,0),IF(Tabel186[[#This Row],[Kolom9]]=0,30,60))</f>
        <v>30</v>
      </c>
      <c r="R72" s="50">
        <f>Tabel14[[#This Row],[Kolom10]]</f>
        <v>0</v>
      </c>
      <c r="S72" s="50">
        <f>IF(Tabel186[[#This Row],[Kolom10]]=Goed!$C71,IF(Goed!$D71=1,-30,0),IF(Tabel186[[#This Row],[Kolom10]]=0,30,60))</f>
        <v>30</v>
      </c>
      <c r="T72" s="50">
        <f>Tabel14[[#This Row],[Kolom11]]</f>
        <v>24</v>
      </c>
      <c r="U72" s="50">
        <f>IF(Tabel186[[#This Row],[Kolom11]]=Goed!$C71,IF(Goed!$D71=1,-30,0),IF(Tabel186[[#This Row],[Kolom11]]=0,30,60))</f>
        <v>0</v>
      </c>
      <c r="V72" s="50">
        <f>Tabel14[[#This Row],[Kolom12]]</f>
        <v>24</v>
      </c>
      <c r="W72" s="50">
        <f>IF(Tabel186[[#This Row],[Kolom12]]=Goed!$C71,IF(Goed!$D71=1,-30,0),IF(Tabel186[[#This Row],[Kolom12]]=0,30,60))</f>
        <v>0</v>
      </c>
      <c r="X72" s="50">
        <f>Tabel14[[#This Row],[Kolom13]]</f>
        <v>24</v>
      </c>
      <c r="Y72" s="50">
        <f>IF(Tabel186[[#This Row],[Kolom13]]=Goed!$C71,IF(Goed!$D71=1,-30,0),IF(Tabel186[[#This Row],[Kolom13]]=0,30,60))</f>
        <v>0</v>
      </c>
    </row>
    <row r="73" spans="1:25" x14ac:dyDescent="0.3">
      <c r="A73" s="46">
        <f>Goed!B72</f>
        <v>70</v>
      </c>
      <c r="B73" s="50">
        <f>Tabel14[[#This Row],[Kolom2]]</f>
        <v>14</v>
      </c>
      <c r="C73" s="50">
        <f>IF(Tabel186[[#This Row],[Kolom2]]=Goed!C72,IF(Goed!$D72=1,-30,0),IF(Tabel186[[#This Row],[Kolom2]]=0,30,60))</f>
        <v>-30</v>
      </c>
      <c r="D73" s="50">
        <f>Tabel14[[#This Row],[Kolom3]]</f>
        <v>14</v>
      </c>
      <c r="E73" s="50">
        <f>IF(Tabel186[[#This Row],[Kolom3]]=Goed!$C72,IF(Goed!$D72=1,-30,0),IF(Tabel186[[#This Row],[Kolom3]]=0,30,60))</f>
        <v>-30</v>
      </c>
      <c r="F73" s="50">
        <f>Tabel14[[#This Row],[Kolom4]]</f>
        <v>14</v>
      </c>
      <c r="G73" s="50">
        <f>IF(Tabel186[[#This Row],[Kolom4]]=Goed!$C72,IF(Goed!$D72=1,-30,0),IF(Tabel186[[#This Row],[Kolom4]]=0,30,60))</f>
        <v>-30</v>
      </c>
      <c r="H73" s="50">
        <f>Tabel14[[#This Row],[Kolom5]]</f>
        <v>14</v>
      </c>
      <c r="I73" s="50">
        <f>IF(Tabel186[[#This Row],[Kolom5]]=Goed!$C72,IF(Goed!$D72=1,-30,0),IF(Tabel186[[#This Row],[Kolom5]]=0,30,60))</f>
        <v>-30</v>
      </c>
      <c r="J73" s="50">
        <f>Tabel14[[#This Row],[Kolom6]]</f>
        <v>14</v>
      </c>
      <c r="K73" s="50">
        <f>IF(Tabel186[[#This Row],[Kolom6]]=Goed!$C72,IF(Goed!$D72=1,-30,0),IF(Tabel186[[#This Row],[Kolom6]]=0,30,60))</f>
        <v>-30</v>
      </c>
      <c r="L73" s="50">
        <f>Tabel14[[#This Row],[Kolom7]]</f>
        <v>14</v>
      </c>
      <c r="M73" s="50">
        <f>IF(Tabel186[[#This Row],[Kolom7]]=Goed!$C72,IF(Goed!$D72=1,-30,0),IF(Tabel186[[#This Row],[Kolom7]]=0,30,60))</f>
        <v>-30</v>
      </c>
      <c r="N73" s="50">
        <f>Tabel14[[#This Row],[Kolom8]]</f>
        <v>14</v>
      </c>
      <c r="O73" s="50">
        <f>IF(Tabel186[[#This Row],[Kolom8]]=Goed!$C72,IF(Goed!$D72=1,-30,0),IF(Tabel186[[#This Row],[Kolom8]]=0,30,60))</f>
        <v>-30</v>
      </c>
      <c r="P73" s="50">
        <f>Tabel14[[#This Row],[Kolom9]]</f>
        <v>0</v>
      </c>
      <c r="Q73" s="50">
        <f>IF(Tabel186[[#This Row],[Kolom9]]=Goed!$C72,IF(Goed!$D72=1,-30,0),IF(Tabel186[[#This Row],[Kolom9]]=0,30,60))</f>
        <v>30</v>
      </c>
      <c r="R73" s="50">
        <f>Tabel14[[#This Row],[Kolom10]]</f>
        <v>0</v>
      </c>
      <c r="S73" s="50">
        <f>IF(Tabel186[[#This Row],[Kolom10]]=Goed!$C72,IF(Goed!$D72=1,-30,0),IF(Tabel186[[#This Row],[Kolom10]]=0,30,60))</f>
        <v>30</v>
      </c>
      <c r="T73" s="50">
        <f>Tabel14[[#This Row],[Kolom11]]</f>
        <v>14</v>
      </c>
      <c r="U73" s="50">
        <f>IF(Tabel186[[#This Row],[Kolom11]]=Goed!$C72,IF(Goed!$D72=1,-30,0),IF(Tabel186[[#This Row],[Kolom11]]=0,30,60))</f>
        <v>-30</v>
      </c>
      <c r="V73" s="50">
        <f>Tabel14[[#This Row],[Kolom12]]</f>
        <v>14</v>
      </c>
      <c r="W73" s="50">
        <f>IF(Tabel186[[#This Row],[Kolom12]]=Goed!$C72,IF(Goed!$D72=1,-30,0),IF(Tabel186[[#This Row],[Kolom12]]=0,30,60))</f>
        <v>-30</v>
      </c>
      <c r="X73" s="50">
        <f>Tabel14[[#This Row],[Kolom13]]</f>
        <v>14</v>
      </c>
      <c r="Y73" s="50">
        <f>IF(Tabel186[[#This Row],[Kolom13]]=Goed!$C72,IF(Goed!$D72=1,-30,0),IF(Tabel186[[#This Row],[Kolom13]]=0,30,60))</f>
        <v>-30</v>
      </c>
    </row>
    <row r="74" spans="1:25" x14ac:dyDescent="0.3">
      <c r="A74" s="46">
        <f>Goed!B73</f>
        <v>71</v>
      </c>
      <c r="B74" s="50">
        <f>Tabel14[[#This Row],[Kolom2]]</f>
        <v>0</v>
      </c>
      <c r="C74" s="50">
        <f>IF(Tabel186[[#This Row],[Kolom2]]=Goed!C73,IF(Goed!$D73=1,-30,0),IF(Tabel186[[#This Row],[Kolom2]]=0,30,60))</f>
        <v>30</v>
      </c>
      <c r="D74" s="50">
        <f>Tabel14[[#This Row],[Kolom3]]</f>
        <v>0</v>
      </c>
      <c r="E74" s="50">
        <f>IF(Tabel186[[#This Row],[Kolom3]]=Goed!$C73,IF(Goed!$D73=1,-30,0),IF(Tabel186[[#This Row],[Kolom3]]=0,30,60))</f>
        <v>30</v>
      </c>
      <c r="F74" s="50">
        <f>Tabel14[[#This Row],[Kolom4]]</f>
        <v>0</v>
      </c>
      <c r="G74" s="50">
        <f>IF(Tabel186[[#This Row],[Kolom4]]=Goed!$C73,IF(Goed!$D73=1,-30,0),IF(Tabel186[[#This Row],[Kolom4]]=0,30,60))</f>
        <v>30</v>
      </c>
      <c r="H74" s="50">
        <f>Tabel14[[#This Row],[Kolom5]]</f>
        <v>0</v>
      </c>
      <c r="I74" s="50">
        <f>IF(Tabel186[[#This Row],[Kolom5]]=Goed!$C73,IF(Goed!$D73=1,-30,0),IF(Tabel186[[#This Row],[Kolom5]]=0,30,60))</f>
        <v>30</v>
      </c>
      <c r="J74" s="50">
        <f>Tabel14[[#This Row],[Kolom6]]</f>
        <v>0</v>
      </c>
      <c r="K74" s="50">
        <f>IF(Tabel186[[#This Row],[Kolom6]]=Goed!$C73,IF(Goed!$D73=1,-30,0),IF(Tabel186[[#This Row],[Kolom6]]=0,30,60))</f>
        <v>30</v>
      </c>
      <c r="L74" s="50">
        <f>Tabel14[[#This Row],[Kolom7]]</f>
        <v>37</v>
      </c>
      <c r="M74" s="50">
        <f>IF(Tabel186[[#This Row],[Kolom7]]=Goed!$C73,IF(Goed!$D73=1,-30,0),IF(Tabel186[[#This Row],[Kolom7]]=0,30,60))</f>
        <v>0</v>
      </c>
      <c r="N74" s="50">
        <f>Tabel14[[#This Row],[Kolom8]]</f>
        <v>0</v>
      </c>
      <c r="O74" s="50">
        <f>IF(Tabel186[[#This Row],[Kolom8]]=Goed!$C73,IF(Goed!$D73=1,-30,0),IF(Tabel186[[#This Row],[Kolom8]]=0,30,60))</f>
        <v>30</v>
      </c>
      <c r="P74" s="50">
        <f>Tabel14[[#This Row],[Kolom9]]</f>
        <v>37</v>
      </c>
      <c r="Q74" s="50">
        <f>IF(Tabel186[[#This Row],[Kolom9]]=Goed!$C73,IF(Goed!$D73=1,-30,0),IF(Tabel186[[#This Row],[Kolom9]]=0,30,60))</f>
        <v>0</v>
      </c>
      <c r="R74" s="50">
        <f>Tabel14[[#This Row],[Kolom10]]</f>
        <v>37</v>
      </c>
      <c r="S74" s="50">
        <f>IF(Tabel186[[#This Row],[Kolom10]]=Goed!$C73,IF(Goed!$D73=1,-30,0),IF(Tabel186[[#This Row],[Kolom10]]=0,30,60))</f>
        <v>0</v>
      </c>
      <c r="T74" s="50">
        <f>Tabel14[[#This Row],[Kolom11]]</f>
        <v>0</v>
      </c>
      <c r="U74" s="50">
        <f>IF(Tabel186[[#This Row],[Kolom11]]=Goed!$C73,IF(Goed!$D73=1,-30,0),IF(Tabel186[[#This Row],[Kolom11]]=0,30,60))</f>
        <v>30</v>
      </c>
      <c r="V74" s="50">
        <f>Tabel14[[#This Row],[Kolom12]]</f>
        <v>0</v>
      </c>
      <c r="W74" s="50">
        <f>IF(Tabel186[[#This Row],[Kolom12]]=Goed!$C73,IF(Goed!$D73=1,-30,0),IF(Tabel186[[#This Row],[Kolom12]]=0,30,60))</f>
        <v>30</v>
      </c>
      <c r="X74" s="50">
        <f>Tabel14[[#This Row],[Kolom13]]</f>
        <v>0</v>
      </c>
      <c r="Y74" s="50">
        <f>IF(Tabel186[[#This Row],[Kolom13]]=Goed!$C73,IF(Goed!$D73=1,-30,0),IF(Tabel186[[#This Row],[Kolom13]]=0,30,60))</f>
        <v>30</v>
      </c>
    </row>
    <row r="75" spans="1:25" x14ac:dyDescent="0.3">
      <c r="A75" s="46">
        <f>Goed!B74</f>
        <v>72</v>
      </c>
      <c r="B75" s="50">
        <f>Tabel14[[#This Row],[Kolom2]]</f>
        <v>30</v>
      </c>
      <c r="C75" s="50">
        <f>IF(Tabel186[[#This Row],[Kolom2]]=Goed!C74,IF(Goed!$D74=1,-30,0),IF(Tabel186[[#This Row],[Kolom2]]=0,30,60))</f>
        <v>0</v>
      </c>
      <c r="D75" s="50">
        <f>Tabel14[[#This Row],[Kolom3]]</f>
        <v>0</v>
      </c>
      <c r="E75" s="50">
        <f>IF(Tabel186[[#This Row],[Kolom3]]=Goed!$C74,IF(Goed!$D74=1,-30,0),IF(Tabel186[[#This Row],[Kolom3]]=0,30,60))</f>
        <v>30</v>
      </c>
      <c r="F75" s="50">
        <f>Tabel14[[#This Row],[Kolom4]]</f>
        <v>30</v>
      </c>
      <c r="G75" s="50">
        <f>IF(Tabel186[[#This Row],[Kolom4]]=Goed!$C74,IF(Goed!$D74=1,-30,0),IF(Tabel186[[#This Row],[Kolom4]]=0,30,60))</f>
        <v>0</v>
      </c>
      <c r="H75" s="50">
        <f>Tabel14[[#This Row],[Kolom5]]</f>
        <v>30</v>
      </c>
      <c r="I75" s="50">
        <f>IF(Tabel186[[#This Row],[Kolom5]]=Goed!$C74,IF(Goed!$D74=1,-30,0),IF(Tabel186[[#This Row],[Kolom5]]=0,30,60))</f>
        <v>0</v>
      </c>
      <c r="J75" s="50">
        <f>Tabel14[[#This Row],[Kolom6]]</f>
        <v>30</v>
      </c>
      <c r="K75" s="50">
        <f>IF(Tabel186[[#This Row],[Kolom6]]=Goed!$C74,IF(Goed!$D74=1,-30,0),IF(Tabel186[[#This Row],[Kolom6]]=0,30,60))</f>
        <v>0</v>
      </c>
      <c r="L75" s="50">
        <f>Tabel14[[#This Row],[Kolom7]]</f>
        <v>30</v>
      </c>
      <c r="M75" s="50">
        <f>IF(Tabel186[[#This Row],[Kolom7]]=Goed!$C74,IF(Goed!$D74=1,-30,0),IF(Tabel186[[#This Row],[Kolom7]]=0,30,60))</f>
        <v>0</v>
      </c>
      <c r="N75" s="50">
        <f>Tabel14[[#This Row],[Kolom8]]</f>
        <v>30</v>
      </c>
      <c r="O75" s="50">
        <f>IF(Tabel186[[#This Row],[Kolom8]]=Goed!$C74,IF(Goed!$D74=1,-30,0),IF(Tabel186[[#This Row],[Kolom8]]=0,30,60))</f>
        <v>0</v>
      </c>
      <c r="P75" s="50">
        <f>Tabel14[[#This Row],[Kolom9]]</f>
        <v>30</v>
      </c>
      <c r="Q75" s="50">
        <f>IF(Tabel186[[#This Row],[Kolom9]]=Goed!$C74,IF(Goed!$D74=1,-30,0),IF(Tabel186[[#This Row],[Kolom9]]=0,30,60))</f>
        <v>0</v>
      </c>
      <c r="R75" s="50">
        <f>Tabel14[[#This Row],[Kolom10]]</f>
        <v>30</v>
      </c>
      <c r="S75" s="50">
        <f>IF(Tabel186[[#This Row],[Kolom10]]=Goed!$C74,IF(Goed!$D74=1,-30,0),IF(Tabel186[[#This Row],[Kolom10]]=0,30,60))</f>
        <v>0</v>
      </c>
      <c r="T75" s="50">
        <f>Tabel14[[#This Row],[Kolom11]]</f>
        <v>30</v>
      </c>
      <c r="U75" s="50">
        <f>IF(Tabel186[[#This Row],[Kolom11]]=Goed!$C74,IF(Goed!$D74=1,-30,0),IF(Tabel186[[#This Row],[Kolom11]]=0,30,60))</f>
        <v>0</v>
      </c>
      <c r="V75" s="50">
        <f>Tabel14[[#This Row],[Kolom12]]</f>
        <v>30</v>
      </c>
      <c r="W75" s="50">
        <f>IF(Tabel186[[#This Row],[Kolom12]]=Goed!$C74,IF(Goed!$D74=1,-30,0),IF(Tabel186[[#This Row],[Kolom12]]=0,30,60))</f>
        <v>0</v>
      </c>
      <c r="X75" s="50">
        <f>Tabel14[[#This Row],[Kolom13]]</f>
        <v>30</v>
      </c>
      <c r="Y75" s="50">
        <f>IF(Tabel186[[#This Row],[Kolom13]]=Goed!$C74,IF(Goed!$D74=1,-30,0),IF(Tabel186[[#This Row],[Kolom13]]=0,30,60))</f>
        <v>0</v>
      </c>
    </row>
    <row r="76" spans="1:25" x14ac:dyDescent="0.3">
      <c r="A76" s="46">
        <f>Goed!B75</f>
        <v>73</v>
      </c>
      <c r="B76" s="50">
        <f>Tabel14[[#This Row],[Kolom2]]</f>
        <v>32</v>
      </c>
      <c r="C76" s="50">
        <f>IF(Tabel186[[#This Row],[Kolom2]]=Goed!C75,IF(Goed!$D75=1,-30,0),IF(Tabel186[[#This Row],[Kolom2]]=0,30,60))</f>
        <v>0</v>
      </c>
      <c r="D76" s="50">
        <f>Tabel14[[#This Row],[Kolom3]]</f>
        <v>32</v>
      </c>
      <c r="E76" s="50">
        <f>IF(Tabel186[[#This Row],[Kolom3]]=Goed!$C75,IF(Goed!$D75=1,-30,0),IF(Tabel186[[#This Row],[Kolom3]]=0,30,60))</f>
        <v>0</v>
      </c>
      <c r="F76" s="50">
        <f>Tabel14[[#This Row],[Kolom4]]</f>
        <v>32</v>
      </c>
      <c r="G76" s="50">
        <f>IF(Tabel186[[#This Row],[Kolom4]]=Goed!$C75,IF(Goed!$D75=1,-30,0),IF(Tabel186[[#This Row],[Kolom4]]=0,30,60))</f>
        <v>0</v>
      </c>
      <c r="H76" s="50">
        <f>Tabel14[[#This Row],[Kolom5]]</f>
        <v>32</v>
      </c>
      <c r="I76" s="50">
        <f>IF(Tabel186[[#This Row],[Kolom5]]=Goed!$C75,IF(Goed!$D75=1,-30,0),IF(Tabel186[[#This Row],[Kolom5]]=0,30,60))</f>
        <v>0</v>
      </c>
      <c r="J76" s="50">
        <f>Tabel14[[#This Row],[Kolom6]]</f>
        <v>32</v>
      </c>
      <c r="K76" s="50">
        <f>IF(Tabel186[[#This Row],[Kolom6]]=Goed!$C75,IF(Goed!$D75=1,-30,0),IF(Tabel186[[#This Row],[Kolom6]]=0,30,60))</f>
        <v>0</v>
      </c>
      <c r="L76" s="50">
        <f>Tabel14[[#This Row],[Kolom7]]</f>
        <v>32</v>
      </c>
      <c r="M76" s="50">
        <f>IF(Tabel186[[#This Row],[Kolom7]]=Goed!$C75,IF(Goed!$D75=1,-30,0),IF(Tabel186[[#This Row],[Kolom7]]=0,30,60))</f>
        <v>0</v>
      </c>
      <c r="N76" s="50">
        <f>Tabel14[[#This Row],[Kolom8]]</f>
        <v>32</v>
      </c>
      <c r="O76" s="50">
        <f>IF(Tabel186[[#This Row],[Kolom8]]=Goed!$C75,IF(Goed!$D75=1,-30,0),IF(Tabel186[[#This Row],[Kolom8]]=0,30,60))</f>
        <v>0</v>
      </c>
      <c r="P76" s="50">
        <f>Tabel14[[#This Row],[Kolom9]]</f>
        <v>0</v>
      </c>
      <c r="Q76" s="50">
        <f>IF(Tabel186[[#This Row],[Kolom9]]=Goed!$C75,IF(Goed!$D75=1,-30,0),IF(Tabel186[[#This Row],[Kolom9]]=0,30,60))</f>
        <v>30</v>
      </c>
      <c r="R76" s="50">
        <f>Tabel14[[#This Row],[Kolom10]]</f>
        <v>32</v>
      </c>
      <c r="S76" s="50">
        <f>IF(Tabel186[[#This Row],[Kolom10]]=Goed!$C75,IF(Goed!$D75=1,-30,0),IF(Tabel186[[#This Row],[Kolom10]]=0,30,60))</f>
        <v>0</v>
      </c>
      <c r="T76" s="50">
        <f>Tabel14[[#This Row],[Kolom11]]</f>
        <v>32</v>
      </c>
      <c r="U76" s="50">
        <f>IF(Tabel186[[#This Row],[Kolom11]]=Goed!$C75,IF(Goed!$D75=1,-30,0),IF(Tabel186[[#This Row],[Kolom11]]=0,30,60))</f>
        <v>0</v>
      </c>
      <c r="V76" s="50">
        <f>Tabel14[[#This Row],[Kolom12]]</f>
        <v>32</v>
      </c>
      <c r="W76" s="50">
        <f>IF(Tabel186[[#This Row],[Kolom12]]=Goed!$C75,IF(Goed!$D75=1,-30,0),IF(Tabel186[[#This Row],[Kolom12]]=0,30,60))</f>
        <v>0</v>
      </c>
      <c r="X76" s="50">
        <f>Tabel14[[#This Row],[Kolom13]]</f>
        <v>32</v>
      </c>
      <c r="Y76" s="50">
        <f>IF(Tabel186[[#This Row],[Kolom13]]=Goed!$C75,IF(Goed!$D75=1,-30,0),IF(Tabel186[[#This Row],[Kolom13]]=0,30,60))</f>
        <v>0</v>
      </c>
    </row>
    <row r="77" spans="1:25" x14ac:dyDescent="0.3">
      <c r="A77" s="46">
        <f>Goed!B76</f>
        <v>74</v>
      </c>
      <c r="B77" s="50">
        <f>Tabel14[[#This Row],[Kolom2]]</f>
        <v>15</v>
      </c>
      <c r="C77" s="50">
        <f>IF(Tabel186[[#This Row],[Kolom2]]=Goed!C76,IF(Goed!$D76=1,-30,0),IF(Tabel186[[#This Row],[Kolom2]]=0,30,60))</f>
        <v>0</v>
      </c>
      <c r="D77" s="50">
        <f>Tabel14[[#This Row],[Kolom3]]</f>
        <v>15</v>
      </c>
      <c r="E77" s="50">
        <f>IF(Tabel186[[#This Row],[Kolom3]]=Goed!$C76,IF(Goed!$D76=1,-30,0),IF(Tabel186[[#This Row],[Kolom3]]=0,30,60))</f>
        <v>0</v>
      </c>
      <c r="F77" s="50">
        <f>Tabel14[[#This Row],[Kolom4]]</f>
        <v>15</v>
      </c>
      <c r="G77" s="50">
        <f>IF(Tabel186[[#This Row],[Kolom4]]=Goed!$C76,IF(Goed!$D76=1,-30,0),IF(Tabel186[[#This Row],[Kolom4]]=0,30,60))</f>
        <v>0</v>
      </c>
      <c r="H77" s="50">
        <f>Tabel14[[#This Row],[Kolom5]]</f>
        <v>15</v>
      </c>
      <c r="I77" s="50">
        <f>IF(Tabel186[[#This Row],[Kolom5]]=Goed!$C76,IF(Goed!$D76=1,-30,0),IF(Tabel186[[#This Row],[Kolom5]]=0,30,60))</f>
        <v>0</v>
      </c>
      <c r="J77" s="50">
        <f>Tabel14[[#This Row],[Kolom6]]</f>
        <v>15</v>
      </c>
      <c r="K77" s="50">
        <f>IF(Tabel186[[#This Row],[Kolom6]]=Goed!$C76,IF(Goed!$D76=1,-30,0),IF(Tabel186[[#This Row],[Kolom6]]=0,30,60))</f>
        <v>0</v>
      </c>
      <c r="L77" s="50">
        <f>Tabel14[[#This Row],[Kolom7]]</f>
        <v>15</v>
      </c>
      <c r="M77" s="50">
        <f>IF(Tabel186[[#This Row],[Kolom7]]=Goed!$C76,IF(Goed!$D76=1,-30,0),IF(Tabel186[[#This Row],[Kolom7]]=0,30,60))</f>
        <v>0</v>
      </c>
      <c r="N77" s="50">
        <f>Tabel14[[#This Row],[Kolom8]]</f>
        <v>15</v>
      </c>
      <c r="O77" s="50">
        <f>IF(Tabel186[[#This Row],[Kolom8]]=Goed!$C76,IF(Goed!$D76=1,-30,0),IF(Tabel186[[#This Row],[Kolom8]]=0,30,60))</f>
        <v>0</v>
      </c>
      <c r="P77" s="50">
        <f>Tabel14[[#This Row],[Kolom9]]</f>
        <v>15</v>
      </c>
      <c r="Q77" s="50">
        <f>IF(Tabel186[[#This Row],[Kolom9]]=Goed!$C76,IF(Goed!$D76=1,-30,0),IF(Tabel186[[#This Row],[Kolom9]]=0,30,60))</f>
        <v>0</v>
      </c>
      <c r="R77" s="50">
        <f>Tabel14[[#This Row],[Kolom10]]</f>
        <v>15</v>
      </c>
      <c r="S77" s="50">
        <f>IF(Tabel186[[#This Row],[Kolom10]]=Goed!$C76,IF(Goed!$D76=1,-30,0),IF(Tabel186[[#This Row],[Kolom10]]=0,30,60))</f>
        <v>0</v>
      </c>
      <c r="T77" s="50">
        <f>Tabel14[[#This Row],[Kolom11]]</f>
        <v>15</v>
      </c>
      <c r="U77" s="50">
        <f>IF(Tabel186[[#This Row],[Kolom11]]=Goed!$C76,IF(Goed!$D76=1,-30,0),IF(Tabel186[[#This Row],[Kolom11]]=0,30,60))</f>
        <v>0</v>
      </c>
      <c r="V77" s="50">
        <f>Tabel14[[#This Row],[Kolom12]]</f>
        <v>15</v>
      </c>
      <c r="W77" s="50">
        <f>IF(Tabel186[[#This Row],[Kolom12]]=Goed!$C76,IF(Goed!$D76=1,-30,0),IF(Tabel186[[#This Row],[Kolom12]]=0,30,60))</f>
        <v>0</v>
      </c>
      <c r="X77" s="50">
        <f>Tabel14[[#This Row],[Kolom13]]</f>
        <v>15</v>
      </c>
      <c r="Y77" s="50">
        <f>IF(Tabel186[[#This Row],[Kolom13]]=Goed!$C76,IF(Goed!$D76=1,-30,0),IF(Tabel186[[#This Row],[Kolom13]]=0,30,60))</f>
        <v>0</v>
      </c>
    </row>
    <row r="78" spans="1:25" x14ac:dyDescent="0.3">
      <c r="A78" s="46">
        <f>Goed!B77</f>
        <v>75</v>
      </c>
      <c r="B78" s="50">
        <f>Tabel14[[#This Row],[Kolom2]]</f>
        <v>28</v>
      </c>
      <c r="C78" s="50">
        <f>IF(Tabel186[[#This Row],[Kolom2]]=Goed!C77,IF(Goed!$D77=1,-30,0),IF(Tabel186[[#This Row],[Kolom2]]=0,30,60))</f>
        <v>0</v>
      </c>
      <c r="D78" s="50">
        <f>Tabel14[[#This Row],[Kolom3]]</f>
        <v>28</v>
      </c>
      <c r="E78" s="50">
        <f>IF(Tabel186[[#This Row],[Kolom3]]=Goed!$C77,IF(Goed!$D77=1,-30,0),IF(Tabel186[[#This Row],[Kolom3]]=0,30,60))</f>
        <v>0</v>
      </c>
      <c r="F78" s="50">
        <f>Tabel14[[#This Row],[Kolom4]]</f>
        <v>28</v>
      </c>
      <c r="G78" s="50">
        <f>IF(Tabel186[[#This Row],[Kolom4]]=Goed!$C77,IF(Goed!$D77=1,-30,0),IF(Tabel186[[#This Row],[Kolom4]]=0,30,60))</f>
        <v>0</v>
      </c>
      <c r="H78" s="50">
        <f>Tabel14[[#This Row],[Kolom5]]</f>
        <v>0</v>
      </c>
      <c r="I78" s="50">
        <f>IF(Tabel186[[#This Row],[Kolom5]]=Goed!$C77,IF(Goed!$D77=1,-30,0),IF(Tabel186[[#This Row],[Kolom5]]=0,30,60))</f>
        <v>30</v>
      </c>
      <c r="J78" s="50">
        <f>Tabel14[[#This Row],[Kolom6]]</f>
        <v>28</v>
      </c>
      <c r="K78" s="50">
        <f>IF(Tabel186[[#This Row],[Kolom6]]=Goed!$C77,IF(Goed!$D77=1,-30,0),IF(Tabel186[[#This Row],[Kolom6]]=0,30,60))</f>
        <v>0</v>
      </c>
      <c r="L78" s="50">
        <f>Tabel14[[#This Row],[Kolom7]]</f>
        <v>28</v>
      </c>
      <c r="M78" s="50">
        <f>IF(Tabel186[[#This Row],[Kolom7]]=Goed!$C77,IF(Goed!$D77=1,-30,0),IF(Tabel186[[#This Row],[Kolom7]]=0,30,60))</f>
        <v>0</v>
      </c>
      <c r="N78" s="50">
        <f>Tabel14[[#This Row],[Kolom8]]</f>
        <v>0</v>
      </c>
      <c r="O78" s="50">
        <f>IF(Tabel186[[#This Row],[Kolom8]]=Goed!$C77,IF(Goed!$D77=1,-30,0),IF(Tabel186[[#This Row],[Kolom8]]=0,30,60))</f>
        <v>30</v>
      </c>
      <c r="P78" s="50">
        <f>Tabel14[[#This Row],[Kolom9]]</f>
        <v>28</v>
      </c>
      <c r="Q78" s="50">
        <f>IF(Tabel186[[#This Row],[Kolom9]]=Goed!$C77,IF(Goed!$D77=1,-30,0),IF(Tabel186[[#This Row],[Kolom9]]=0,30,60))</f>
        <v>0</v>
      </c>
      <c r="R78" s="50">
        <f>Tabel14[[#This Row],[Kolom10]]</f>
        <v>28</v>
      </c>
      <c r="S78" s="50">
        <f>IF(Tabel186[[#This Row],[Kolom10]]=Goed!$C77,IF(Goed!$D77=1,-30,0),IF(Tabel186[[#This Row],[Kolom10]]=0,30,60))</f>
        <v>0</v>
      </c>
      <c r="T78" s="50">
        <f>Tabel14[[#This Row],[Kolom11]]</f>
        <v>0</v>
      </c>
      <c r="U78" s="50">
        <f>IF(Tabel186[[#This Row],[Kolom11]]=Goed!$C77,IF(Goed!$D77=1,-30,0),IF(Tabel186[[#This Row],[Kolom11]]=0,30,60))</f>
        <v>30</v>
      </c>
      <c r="V78" s="50">
        <f>Tabel14[[#This Row],[Kolom12]]</f>
        <v>0</v>
      </c>
      <c r="W78" s="50">
        <f>IF(Tabel186[[#This Row],[Kolom12]]=Goed!$C77,IF(Goed!$D77=1,-30,0),IF(Tabel186[[#This Row],[Kolom12]]=0,30,60))</f>
        <v>30</v>
      </c>
      <c r="X78" s="50">
        <f>Tabel14[[#This Row],[Kolom13]]</f>
        <v>28</v>
      </c>
      <c r="Y78" s="50">
        <f>IF(Tabel186[[#This Row],[Kolom13]]=Goed!$C77,IF(Goed!$D77=1,-30,0),IF(Tabel186[[#This Row],[Kolom13]]=0,30,60))</f>
        <v>0</v>
      </c>
    </row>
    <row r="79" spans="1:25" x14ac:dyDescent="0.3">
      <c r="A79" s="46">
        <f>Goed!B78</f>
        <v>76</v>
      </c>
      <c r="B79" s="50">
        <f>Tabel14[[#This Row],[Kolom2]]</f>
        <v>0</v>
      </c>
      <c r="C79" s="50">
        <f>IF(Tabel186[[#This Row],[Kolom2]]=Goed!C78,IF(Goed!$D78=1,-30,0),IF(Tabel186[[#This Row],[Kolom2]]=0,30,60))</f>
        <v>30</v>
      </c>
      <c r="D79" s="50">
        <f>Tabel14[[#This Row],[Kolom3]]</f>
        <v>0</v>
      </c>
      <c r="E79" s="50">
        <f>IF(Tabel186[[#This Row],[Kolom3]]=Goed!$C78,IF(Goed!$D78=1,-30,0),IF(Tabel186[[#This Row],[Kolom3]]=0,30,60))</f>
        <v>30</v>
      </c>
      <c r="F79" s="50">
        <f>Tabel14[[#This Row],[Kolom4]]</f>
        <v>1</v>
      </c>
      <c r="G79" s="50">
        <f>IF(Tabel186[[#This Row],[Kolom4]]=Goed!$C78,IF(Goed!$D78=1,-30,0),IF(Tabel186[[#This Row],[Kolom4]]=0,30,60))</f>
        <v>0</v>
      </c>
      <c r="H79" s="50">
        <f>Tabel14[[#This Row],[Kolom5]]</f>
        <v>0</v>
      </c>
      <c r="I79" s="50">
        <f>IF(Tabel186[[#This Row],[Kolom5]]=Goed!$C78,IF(Goed!$D78=1,-30,0),IF(Tabel186[[#This Row],[Kolom5]]=0,30,60))</f>
        <v>30</v>
      </c>
      <c r="J79" s="50">
        <f>Tabel14[[#This Row],[Kolom6]]</f>
        <v>0</v>
      </c>
      <c r="K79" s="50">
        <f>IF(Tabel186[[#This Row],[Kolom6]]=Goed!$C78,IF(Goed!$D78=1,-30,0),IF(Tabel186[[#This Row],[Kolom6]]=0,30,60))</f>
        <v>30</v>
      </c>
      <c r="L79" s="50">
        <f>Tabel14[[#This Row],[Kolom7]]</f>
        <v>0</v>
      </c>
      <c r="M79" s="50">
        <f>IF(Tabel186[[#This Row],[Kolom7]]=Goed!$C78,IF(Goed!$D78=1,-30,0),IF(Tabel186[[#This Row],[Kolom7]]=0,30,60))</f>
        <v>30</v>
      </c>
      <c r="N79" s="50">
        <f>Tabel14[[#This Row],[Kolom8]]</f>
        <v>0</v>
      </c>
      <c r="O79" s="50">
        <f>IF(Tabel186[[#This Row],[Kolom8]]=Goed!$C78,IF(Goed!$D78=1,-30,0),IF(Tabel186[[#This Row],[Kolom8]]=0,30,60))</f>
        <v>30</v>
      </c>
      <c r="P79" s="50">
        <f>Tabel14[[#This Row],[Kolom9]]</f>
        <v>0</v>
      </c>
      <c r="Q79" s="50">
        <f>IF(Tabel186[[#This Row],[Kolom9]]=Goed!$C78,IF(Goed!$D78=1,-30,0),IF(Tabel186[[#This Row],[Kolom9]]=0,30,60))</f>
        <v>30</v>
      </c>
      <c r="R79" s="50">
        <f>Tabel14[[#This Row],[Kolom10]]</f>
        <v>0</v>
      </c>
      <c r="S79" s="50">
        <f>IF(Tabel186[[#This Row],[Kolom10]]=Goed!$C78,IF(Goed!$D78=1,-30,0),IF(Tabel186[[#This Row],[Kolom10]]=0,30,60))</f>
        <v>30</v>
      </c>
      <c r="T79" s="50">
        <f>Tabel14[[#This Row],[Kolom11]]</f>
        <v>0</v>
      </c>
      <c r="U79" s="50">
        <f>IF(Tabel186[[#This Row],[Kolom11]]=Goed!$C78,IF(Goed!$D78=1,-30,0),IF(Tabel186[[#This Row],[Kolom11]]=0,30,60))</f>
        <v>30</v>
      </c>
      <c r="V79" s="50">
        <f>Tabel14[[#This Row],[Kolom12]]</f>
        <v>0</v>
      </c>
      <c r="W79" s="50">
        <f>IF(Tabel186[[#This Row],[Kolom12]]=Goed!$C78,IF(Goed!$D78=1,-30,0),IF(Tabel186[[#This Row],[Kolom12]]=0,30,60))</f>
        <v>30</v>
      </c>
      <c r="X79" s="50">
        <f>Tabel14[[#This Row],[Kolom13]]</f>
        <v>0</v>
      </c>
      <c r="Y79" s="50">
        <f>IF(Tabel186[[#This Row],[Kolom13]]=Goed!$C78,IF(Goed!$D78=1,-30,0),IF(Tabel186[[#This Row],[Kolom13]]=0,30,60))</f>
        <v>30</v>
      </c>
    </row>
    <row r="80" spans="1:25" x14ac:dyDescent="0.3">
      <c r="A80" s="46">
        <f>Goed!B79</f>
        <v>77</v>
      </c>
      <c r="B80" s="50">
        <f>Tabel14[[#This Row],[Kolom2]]</f>
        <v>0</v>
      </c>
      <c r="C80" s="50">
        <f>IF(Tabel186[[#This Row],[Kolom2]]=Goed!C79,IF(Goed!$D79=1,-30,0),IF(Tabel186[[#This Row],[Kolom2]]=0,30,60))</f>
        <v>30</v>
      </c>
      <c r="D80" s="50">
        <f>Tabel14[[#This Row],[Kolom3]]</f>
        <v>0</v>
      </c>
      <c r="E80" s="50">
        <f>IF(Tabel186[[#This Row],[Kolom3]]=Goed!$C79,IF(Goed!$D79=1,-30,0),IF(Tabel186[[#This Row],[Kolom3]]=0,30,60))</f>
        <v>30</v>
      </c>
      <c r="F80" s="50">
        <f>Tabel14[[#This Row],[Kolom4]]</f>
        <v>32</v>
      </c>
      <c r="G80" s="50">
        <f>IF(Tabel186[[#This Row],[Kolom4]]=Goed!$C79,IF(Goed!$D79=1,-30,0),IF(Tabel186[[#This Row],[Kolom4]]=0,30,60))</f>
        <v>0</v>
      </c>
      <c r="H80" s="50">
        <f>Tabel14[[#This Row],[Kolom5]]</f>
        <v>32</v>
      </c>
      <c r="I80" s="50">
        <f>IF(Tabel186[[#This Row],[Kolom5]]=Goed!$C79,IF(Goed!$D79=1,-30,0),IF(Tabel186[[#This Row],[Kolom5]]=0,30,60))</f>
        <v>0</v>
      </c>
      <c r="J80" s="50">
        <f>Tabel14[[#This Row],[Kolom6]]</f>
        <v>32</v>
      </c>
      <c r="K80" s="50">
        <f>IF(Tabel186[[#This Row],[Kolom6]]=Goed!$C79,IF(Goed!$D79=1,-30,0),IF(Tabel186[[#This Row],[Kolom6]]=0,30,60))</f>
        <v>0</v>
      </c>
      <c r="L80" s="50">
        <f>Tabel14[[#This Row],[Kolom7]]</f>
        <v>32</v>
      </c>
      <c r="M80" s="50">
        <f>IF(Tabel186[[#This Row],[Kolom7]]=Goed!$C79,IF(Goed!$D79=1,-30,0),IF(Tabel186[[#This Row],[Kolom7]]=0,30,60))</f>
        <v>0</v>
      </c>
      <c r="N80" s="50">
        <f>Tabel14[[#This Row],[Kolom8]]</f>
        <v>32</v>
      </c>
      <c r="O80" s="50">
        <f>IF(Tabel186[[#This Row],[Kolom8]]=Goed!$C79,IF(Goed!$D79=1,-30,0),IF(Tabel186[[#This Row],[Kolom8]]=0,30,60))</f>
        <v>0</v>
      </c>
      <c r="P80" s="50">
        <f>Tabel14[[#This Row],[Kolom9]]</f>
        <v>0</v>
      </c>
      <c r="Q80" s="50">
        <f>IF(Tabel186[[#This Row],[Kolom9]]=Goed!$C79,IF(Goed!$D79=1,-30,0),IF(Tabel186[[#This Row],[Kolom9]]=0,30,60))</f>
        <v>30</v>
      </c>
      <c r="R80" s="50">
        <f>Tabel14[[#This Row],[Kolom10]]</f>
        <v>32</v>
      </c>
      <c r="S80" s="50">
        <f>IF(Tabel186[[#This Row],[Kolom10]]=Goed!$C79,IF(Goed!$D79=1,-30,0),IF(Tabel186[[#This Row],[Kolom10]]=0,30,60))</f>
        <v>0</v>
      </c>
      <c r="T80" s="50">
        <f>Tabel14[[#This Row],[Kolom11]]</f>
        <v>32</v>
      </c>
      <c r="U80" s="50">
        <f>IF(Tabel186[[#This Row],[Kolom11]]=Goed!$C79,IF(Goed!$D79=1,-30,0),IF(Tabel186[[#This Row],[Kolom11]]=0,30,60))</f>
        <v>0</v>
      </c>
      <c r="V80" s="50">
        <f>Tabel14[[#This Row],[Kolom12]]</f>
        <v>0</v>
      </c>
      <c r="W80" s="50">
        <f>IF(Tabel186[[#This Row],[Kolom12]]=Goed!$C79,IF(Goed!$D79=1,-30,0),IF(Tabel186[[#This Row],[Kolom12]]=0,30,60))</f>
        <v>30</v>
      </c>
      <c r="X80" s="50">
        <f>Tabel14[[#This Row],[Kolom13]]</f>
        <v>77</v>
      </c>
      <c r="Y80" s="50">
        <f>IF(Tabel186[[#This Row],[Kolom13]]=Goed!$C79,IF(Goed!$D79=1,-30,0),IF(Tabel186[[#This Row],[Kolom13]]=0,30,60))</f>
        <v>60</v>
      </c>
    </row>
    <row r="81" spans="1:25" x14ac:dyDescent="0.3">
      <c r="A81" s="46">
        <f>Goed!B80</f>
        <v>78</v>
      </c>
      <c r="B81" s="50">
        <f>Tabel14[[#This Row],[Kolom2]]</f>
        <v>0</v>
      </c>
      <c r="C81" s="50">
        <f>IF(Tabel186[[#This Row],[Kolom2]]=Goed!C80,IF(Goed!$D80=1,-30,0),IF(Tabel186[[#This Row],[Kolom2]]=0,30,60))</f>
        <v>30</v>
      </c>
      <c r="D81" s="50">
        <f>Tabel14[[#This Row],[Kolom3]]</f>
        <v>0</v>
      </c>
      <c r="E81" s="50">
        <f>IF(Tabel186[[#This Row],[Kolom3]]=Goed!$C80,IF(Goed!$D80=1,-30,0),IF(Tabel186[[#This Row],[Kolom3]]=0,30,60))</f>
        <v>30</v>
      </c>
      <c r="F81" s="50">
        <f>Tabel14[[#This Row],[Kolom4]]</f>
        <v>0</v>
      </c>
      <c r="G81" s="50">
        <f>IF(Tabel186[[#This Row],[Kolom4]]=Goed!$C80,IF(Goed!$D80=1,-30,0),IF(Tabel186[[#This Row],[Kolom4]]=0,30,60))</f>
        <v>30</v>
      </c>
      <c r="H81" s="50">
        <f>Tabel14[[#This Row],[Kolom5]]</f>
        <v>0</v>
      </c>
      <c r="I81" s="50">
        <f>IF(Tabel186[[#This Row],[Kolom5]]=Goed!$C80,IF(Goed!$D80=1,-30,0),IF(Tabel186[[#This Row],[Kolom5]]=0,30,60))</f>
        <v>30</v>
      </c>
      <c r="J81" s="50">
        <f>Tabel14[[#This Row],[Kolom6]]</f>
        <v>56</v>
      </c>
      <c r="K81" s="50">
        <f>IF(Tabel186[[#This Row],[Kolom6]]=Goed!$C80,IF(Goed!$D80=1,-30,0),IF(Tabel186[[#This Row],[Kolom6]]=0,30,60))</f>
        <v>-30</v>
      </c>
      <c r="L81" s="50">
        <f>Tabel14[[#This Row],[Kolom7]]</f>
        <v>0</v>
      </c>
      <c r="M81" s="50">
        <f>IF(Tabel186[[#This Row],[Kolom7]]=Goed!$C80,IF(Goed!$D80=1,-30,0),IF(Tabel186[[#This Row],[Kolom7]]=0,30,60))</f>
        <v>30</v>
      </c>
      <c r="N81" s="50">
        <f>Tabel14[[#This Row],[Kolom8]]</f>
        <v>56</v>
      </c>
      <c r="O81" s="50">
        <f>IF(Tabel186[[#This Row],[Kolom8]]=Goed!$C80,IF(Goed!$D80=1,-30,0),IF(Tabel186[[#This Row],[Kolom8]]=0,30,60))</f>
        <v>-30</v>
      </c>
      <c r="P81" s="50">
        <f>Tabel14[[#This Row],[Kolom9]]</f>
        <v>0</v>
      </c>
      <c r="Q81" s="50">
        <f>IF(Tabel186[[#This Row],[Kolom9]]=Goed!$C80,IF(Goed!$D80=1,-30,0),IF(Tabel186[[#This Row],[Kolom9]]=0,30,60))</f>
        <v>30</v>
      </c>
      <c r="R81" s="50">
        <f>Tabel14[[#This Row],[Kolom10]]</f>
        <v>56</v>
      </c>
      <c r="S81" s="50">
        <f>IF(Tabel186[[#This Row],[Kolom10]]=Goed!$C80,IF(Goed!$D80=1,-30,0),IF(Tabel186[[#This Row],[Kolom10]]=0,30,60))</f>
        <v>-30</v>
      </c>
      <c r="T81" s="50">
        <f>Tabel14[[#This Row],[Kolom11]]</f>
        <v>56</v>
      </c>
      <c r="U81" s="50">
        <f>IF(Tabel186[[#This Row],[Kolom11]]=Goed!$C80,IF(Goed!$D80=1,-30,0),IF(Tabel186[[#This Row],[Kolom11]]=0,30,60))</f>
        <v>-30</v>
      </c>
      <c r="V81" s="50">
        <f>Tabel14[[#This Row],[Kolom12]]</f>
        <v>0</v>
      </c>
      <c r="W81" s="50">
        <f>IF(Tabel186[[#This Row],[Kolom12]]=Goed!$C80,IF(Goed!$D80=1,-30,0),IF(Tabel186[[#This Row],[Kolom12]]=0,30,60))</f>
        <v>30</v>
      </c>
      <c r="X81" s="50">
        <f>Tabel14[[#This Row],[Kolom13]]</f>
        <v>56</v>
      </c>
      <c r="Y81" s="50">
        <f>IF(Tabel186[[#This Row],[Kolom13]]=Goed!$C80,IF(Goed!$D80=1,-30,0),IF(Tabel186[[#This Row],[Kolom13]]=0,30,60))</f>
        <v>-30</v>
      </c>
    </row>
    <row r="82" spans="1:25" x14ac:dyDescent="0.3">
      <c r="A82" s="46">
        <f>Goed!B81</f>
        <v>79</v>
      </c>
      <c r="B82" s="50">
        <f>Tabel14[[#This Row],[Kolom2]]</f>
        <v>55</v>
      </c>
      <c r="C82" s="50">
        <f>IF(Tabel186[[#This Row],[Kolom2]]=Goed!C81,IF(Goed!$D81=1,-30,0),IF(Tabel186[[#This Row],[Kolom2]]=0,30,60))</f>
        <v>0</v>
      </c>
      <c r="D82" s="50">
        <f>Tabel14[[#This Row],[Kolom3]]</f>
        <v>0</v>
      </c>
      <c r="E82" s="50">
        <f>IF(Tabel186[[#This Row],[Kolom3]]=Goed!$C81,IF(Goed!$D81=1,-30,0),IF(Tabel186[[#This Row],[Kolom3]]=0,30,60))</f>
        <v>30</v>
      </c>
      <c r="F82" s="50">
        <f>Tabel14[[#This Row],[Kolom4]]</f>
        <v>55</v>
      </c>
      <c r="G82" s="50">
        <f>IF(Tabel186[[#This Row],[Kolom4]]=Goed!$C81,IF(Goed!$D81=1,-30,0),IF(Tabel186[[#This Row],[Kolom4]]=0,30,60))</f>
        <v>0</v>
      </c>
      <c r="H82" s="50">
        <f>Tabel14[[#This Row],[Kolom5]]</f>
        <v>55</v>
      </c>
      <c r="I82" s="50">
        <f>IF(Tabel186[[#This Row],[Kolom5]]=Goed!$C81,IF(Goed!$D81=1,-30,0),IF(Tabel186[[#This Row],[Kolom5]]=0,30,60))</f>
        <v>0</v>
      </c>
      <c r="J82" s="50">
        <f>Tabel14[[#This Row],[Kolom6]]</f>
        <v>55</v>
      </c>
      <c r="K82" s="50">
        <f>IF(Tabel186[[#This Row],[Kolom6]]=Goed!$C81,IF(Goed!$D81=1,-30,0),IF(Tabel186[[#This Row],[Kolom6]]=0,30,60))</f>
        <v>0</v>
      </c>
      <c r="L82" s="50">
        <f>Tabel14[[#This Row],[Kolom7]]</f>
        <v>55</v>
      </c>
      <c r="M82" s="50">
        <f>IF(Tabel186[[#This Row],[Kolom7]]=Goed!$C81,IF(Goed!$D81=1,-30,0),IF(Tabel186[[#This Row],[Kolom7]]=0,30,60))</f>
        <v>0</v>
      </c>
      <c r="N82" s="50">
        <f>Tabel14[[#This Row],[Kolom8]]</f>
        <v>55</v>
      </c>
      <c r="O82" s="50">
        <f>IF(Tabel186[[#This Row],[Kolom8]]=Goed!$C81,IF(Goed!$D81=1,-30,0),IF(Tabel186[[#This Row],[Kolom8]]=0,30,60))</f>
        <v>0</v>
      </c>
      <c r="P82" s="50">
        <f>Tabel14[[#This Row],[Kolom9]]</f>
        <v>55</v>
      </c>
      <c r="Q82" s="50">
        <f>IF(Tabel186[[#This Row],[Kolom9]]=Goed!$C81,IF(Goed!$D81=1,-30,0),IF(Tabel186[[#This Row],[Kolom9]]=0,30,60))</f>
        <v>0</v>
      </c>
      <c r="R82" s="50">
        <f>Tabel14[[#This Row],[Kolom10]]</f>
        <v>55</v>
      </c>
      <c r="S82" s="50">
        <f>IF(Tabel186[[#This Row],[Kolom10]]=Goed!$C81,IF(Goed!$D81=1,-30,0),IF(Tabel186[[#This Row],[Kolom10]]=0,30,60))</f>
        <v>0</v>
      </c>
      <c r="T82" s="50">
        <f>Tabel14[[#This Row],[Kolom11]]</f>
        <v>55</v>
      </c>
      <c r="U82" s="50">
        <f>IF(Tabel186[[#This Row],[Kolom11]]=Goed!$C81,IF(Goed!$D81=1,-30,0),IF(Tabel186[[#This Row],[Kolom11]]=0,30,60))</f>
        <v>0</v>
      </c>
      <c r="V82" s="50">
        <f>Tabel14[[#This Row],[Kolom12]]</f>
        <v>55</v>
      </c>
      <c r="W82" s="50">
        <f>IF(Tabel186[[#This Row],[Kolom12]]=Goed!$C81,IF(Goed!$D81=1,-30,0),IF(Tabel186[[#This Row],[Kolom12]]=0,30,60))</f>
        <v>0</v>
      </c>
      <c r="X82" s="50">
        <f>Tabel14[[#This Row],[Kolom13]]</f>
        <v>55</v>
      </c>
      <c r="Y82" s="50">
        <f>IF(Tabel186[[#This Row],[Kolom13]]=Goed!$C81,IF(Goed!$D81=1,-30,0),IF(Tabel186[[#This Row],[Kolom13]]=0,30,60))</f>
        <v>0</v>
      </c>
    </row>
    <row r="83" spans="1:25" x14ac:dyDescent="0.3">
      <c r="A83" s="46">
        <f>Goed!B82</f>
        <v>80</v>
      </c>
      <c r="B83" s="50">
        <f>Tabel14[[#This Row],[Kolom2]]</f>
        <v>0</v>
      </c>
      <c r="C83" s="50">
        <f>IF(Tabel186[[#This Row],[Kolom2]]=Goed!C82,IF(Goed!$D82=1,-30,0),IF(Tabel186[[#This Row],[Kolom2]]=0,30,60))</f>
        <v>30</v>
      </c>
      <c r="D83" s="50">
        <f>Tabel14[[#This Row],[Kolom3]]</f>
        <v>59</v>
      </c>
      <c r="E83" s="50">
        <f>IF(Tabel186[[#This Row],[Kolom3]]=Goed!$C82,IF(Goed!$D82=1,-30,0),IF(Tabel186[[#This Row],[Kolom3]]=0,30,60))</f>
        <v>-30</v>
      </c>
      <c r="F83" s="50">
        <f>Tabel14[[#This Row],[Kolom4]]</f>
        <v>0</v>
      </c>
      <c r="G83" s="50">
        <f>IF(Tabel186[[#This Row],[Kolom4]]=Goed!$C82,IF(Goed!$D82=1,-30,0),IF(Tabel186[[#This Row],[Kolom4]]=0,30,60))</f>
        <v>30</v>
      </c>
      <c r="H83" s="50">
        <f>Tabel14[[#This Row],[Kolom5]]</f>
        <v>59</v>
      </c>
      <c r="I83" s="50">
        <f>IF(Tabel186[[#This Row],[Kolom5]]=Goed!$C82,IF(Goed!$D82=1,-30,0),IF(Tabel186[[#This Row],[Kolom5]]=0,30,60))</f>
        <v>-30</v>
      </c>
      <c r="J83" s="50">
        <f>Tabel14[[#This Row],[Kolom6]]</f>
        <v>0</v>
      </c>
      <c r="K83" s="50">
        <f>IF(Tabel186[[#This Row],[Kolom6]]=Goed!$C82,IF(Goed!$D82=1,-30,0),IF(Tabel186[[#This Row],[Kolom6]]=0,30,60))</f>
        <v>30</v>
      </c>
      <c r="L83" s="50">
        <f>Tabel14[[#This Row],[Kolom7]]</f>
        <v>59</v>
      </c>
      <c r="M83" s="50">
        <f>IF(Tabel186[[#This Row],[Kolom7]]=Goed!$C82,IF(Goed!$D82=1,-30,0),IF(Tabel186[[#This Row],[Kolom7]]=0,30,60))</f>
        <v>-30</v>
      </c>
      <c r="N83" s="50">
        <f>Tabel14[[#This Row],[Kolom8]]</f>
        <v>59</v>
      </c>
      <c r="O83" s="50">
        <f>IF(Tabel186[[#This Row],[Kolom8]]=Goed!$C82,IF(Goed!$D82=1,-30,0),IF(Tabel186[[#This Row],[Kolom8]]=0,30,60))</f>
        <v>-30</v>
      </c>
      <c r="P83" s="50">
        <f>Tabel14[[#This Row],[Kolom9]]</f>
        <v>59</v>
      </c>
      <c r="Q83" s="50">
        <f>IF(Tabel186[[#This Row],[Kolom9]]=Goed!$C82,IF(Goed!$D82=1,-30,0),IF(Tabel186[[#This Row],[Kolom9]]=0,30,60))</f>
        <v>-30</v>
      </c>
      <c r="R83" s="50">
        <f>Tabel14[[#This Row],[Kolom10]]</f>
        <v>0</v>
      </c>
      <c r="S83" s="50">
        <f>IF(Tabel186[[#This Row],[Kolom10]]=Goed!$C82,IF(Goed!$D82=1,-30,0),IF(Tabel186[[#This Row],[Kolom10]]=0,30,60))</f>
        <v>30</v>
      </c>
      <c r="T83" s="50">
        <f>Tabel14[[#This Row],[Kolom11]]</f>
        <v>59</v>
      </c>
      <c r="U83" s="50">
        <f>IF(Tabel186[[#This Row],[Kolom11]]=Goed!$C82,IF(Goed!$D82=1,-30,0),IF(Tabel186[[#This Row],[Kolom11]]=0,30,60))</f>
        <v>-30</v>
      </c>
      <c r="V83" s="50">
        <f>Tabel14[[#This Row],[Kolom12]]</f>
        <v>0</v>
      </c>
      <c r="W83" s="50">
        <f>IF(Tabel186[[#This Row],[Kolom12]]=Goed!$C82,IF(Goed!$D82=1,-30,0),IF(Tabel186[[#This Row],[Kolom12]]=0,30,60))</f>
        <v>30</v>
      </c>
      <c r="X83" s="50">
        <f>Tabel14[[#This Row],[Kolom13]]</f>
        <v>0</v>
      </c>
      <c r="Y83" s="50">
        <f>IF(Tabel186[[#This Row],[Kolom13]]=Goed!$C82,IF(Goed!$D82=1,-30,0),IF(Tabel186[[#This Row],[Kolom13]]=0,30,60))</f>
        <v>30</v>
      </c>
    </row>
    <row r="84" spans="1:25" x14ac:dyDescent="0.3">
      <c r="A84" s="46">
        <f>Goed!B83</f>
        <v>81</v>
      </c>
      <c r="B84" s="50">
        <f>Tabel14[[#This Row],[Kolom2]]</f>
        <v>0</v>
      </c>
      <c r="C84" s="50">
        <f>IF(Tabel186[[#This Row],[Kolom2]]=Goed!C83,IF(Goed!$D83=1,-30,0),IF(Tabel186[[#This Row],[Kolom2]]=0,30,60))</f>
        <v>30</v>
      </c>
      <c r="D84" s="50">
        <f>Tabel14[[#This Row],[Kolom3]]</f>
        <v>0</v>
      </c>
      <c r="E84" s="50">
        <f>IF(Tabel186[[#This Row],[Kolom3]]=Goed!$C83,IF(Goed!$D83=1,-30,0),IF(Tabel186[[#This Row],[Kolom3]]=0,30,60))</f>
        <v>30</v>
      </c>
      <c r="F84" s="50">
        <f>Tabel14[[#This Row],[Kolom4]]</f>
        <v>0</v>
      </c>
      <c r="G84" s="50">
        <f>IF(Tabel186[[#This Row],[Kolom4]]=Goed!$C83,IF(Goed!$D83=1,-30,0),IF(Tabel186[[#This Row],[Kolom4]]=0,30,60))</f>
        <v>30</v>
      </c>
      <c r="H84" s="50">
        <f>Tabel14[[#This Row],[Kolom5]]</f>
        <v>0</v>
      </c>
      <c r="I84" s="50">
        <f>IF(Tabel186[[#This Row],[Kolom5]]=Goed!$C83,IF(Goed!$D83=1,-30,0),IF(Tabel186[[#This Row],[Kolom5]]=0,30,60))</f>
        <v>30</v>
      </c>
      <c r="J84" s="50">
        <f>Tabel14[[#This Row],[Kolom6]]</f>
        <v>0</v>
      </c>
      <c r="K84" s="50">
        <f>IF(Tabel186[[#This Row],[Kolom6]]=Goed!$C83,IF(Goed!$D83=1,-30,0),IF(Tabel186[[#This Row],[Kolom6]]=0,30,60))</f>
        <v>30</v>
      </c>
      <c r="L84" s="50">
        <f>Tabel14[[#This Row],[Kolom7]]</f>
        <v>62</v>
      </c>
      <c r="M84" s="50">
        <f>IF(Tabel186[[#This Row],[Kolom7]]=Goed!$C83,IF(Goed!$D83=1,-30,0),IF(Tabel186[[#This Row],[Kolom7]]=0,30,60))</f>
        <v>0</v>
      </c>
      <c r="N84" s="50">
        <f>Tabel14[[#This Row],[Kolom8]]</f>
        <v>62</v>
      </c>
      <c r="O84" s="50">
        <f>IF(Tabel186[[#This Row],[Kolom8]]=Goed!$C83,IF(Goed!$D83=1,-30,0),IF(Tabel186[[#This Row],[Kolom8]]=0,30,60))</f>
        <v>0</v>
      </c>
      <c r="P84" s="50">
        <f>Tabel14[[#This Row],[Kolom9]]</f>
        <v>62</v>
      </c>
      <c r="Q84" s="50">
        <f>IF(Tabel186[[#This Row],[Kolom9]]=Goed!$C83,IF(Goed!$D83=1,-30,0),IF(Tabel186[[#This Row],[Kolom9]]=0,30,60))</f>
        <v>0</v>
      </c>
      <c r="R84" s="50">
        <f>Tabel14[[#This Row],[Kolom10]]</f>
        <v>62</v>
      </c>
      <c r="S84" s="50">
        <f>IF(Tabel186[[#This Row],[Kolom10]]=Goed!$C83,IF(Goed!$D83=1,-30,0),IF(Tabel186[[#This Row],[Kolom10]]=0,30,60))</f>
        <v>0</v>
      </c>
      <c r="T84" s="50">
        <f>Tabel14[[#This Row],[Kolom11]]</f>
        <v>62</v>
      </c>
      <c r="U84" s="50">
        <f>IF(Tabel186[[#This Row],[Kolom11]]=Goed!$C83,IF(Goed!$D83=1,-30,0),IF(Tabel186[[#This Row],[Kolom11]]=0,30,60))</f>
        <v>0</v>
      </c>
      <c r="V84" s="50">
        <f>Tabel14[[#This Row],[Kolom12]]</f>
        <v>0</v>
      </c>
      <c r="W84" s="50">
        <f>IF(Tabel186[[#This Row],[Kolom12]]=Goed!$C83,IF(Goed!$D83=1,-30,0),IF(Tabel186[[#This Row],[Kolom12]]=0,30,60))</f>
        <v>30</v>
      </c>
      <c r="X84" s="50">
        <f>Tabel14[[#This Row],[Kolom13]]</f>
        <v>0</v>
      </c>
      <c r="Y84" s="50">
        <f>IF(Tabel186[[#This Row],[Kolom13]]=Goed!$C83,IF(Goed!$D83=1,-30,0),IF(Tabel186[[#This Row],[Kolom13]]=0,30,60))</f>
        <v>30</v>
      </c>
    </row>
    <row r="85" spans="1:25" x14ac:dyDescent="0.3">
      <c r="A85" s="46">
        <f>Goed!B84</f>
        <v>82</v>
      </c>
      <c r="B85" s="50">
        <f>Tabel14[[#This Row],[Kolom2]]</f>
        <v>0</v>
      </c>
      <c r="C85" s="50">
        <f>IF(Tabel186[[#This Row],[Kolom2]]=Goed!C84,IF(Goed!$D84=1,-30,0),IF(Tabel186[[#This Row],[Kolom2]]=0,30,60))</f>
        <v>30</v>
      </c>
      <c r="D85" s="50">
        <f>Tabel14[[#This Row],[Kolom3]]</f>
        <v>0</v>
      </c>
      <c r="E85" s="50">
        <f>IF(Tabel186[[#This Row],[Kolom3]]=Goed!$C84,IF(Goed!$D84=1,-30,0),IF(Tabel186[[#This Row],[Kolom3]]=0,30,60))</f>
        <v>30</v>
      </c>
      <c r="F85" s="50">
        <f>Tabel14[[#This Row],[Kolom4]]</f>
        <v>0</v>
      </c>
      <c r="G85" s="50">
        <f>IF(Tabel186[[#This Row],[Kolom4]]=Goed!$C84,IF(Goed!$D84=1,-30,0),IF(Tabel186[[#This Row],[Kolom4]]=0,30,60))</f>
        <v>30</v>
      </c>
      <c r="H85" s="50">
        <f>Tabel14[[#This Row],[Kolom5]]</f>
        <v>0</v>
      </c>
      <c r="I85" s="50">
        <f>IF(Tabel186[[#This Row],[Kolom5]]=Goed!$C84,IF(Goed!$D84=1,-30,0),IF(Tabel186[[#This Row],[Kolom5]]=0,30,60))</f>
        <v>30</v>
      </c>
      <c r="J85" s="50">
        <f>Tabel14[[#This Row],[Kolom6]]</f>
        <v>0</v>
      </c>
      <c r="K85" s="50">
        <f>IF(Tabel186[[#This Row],[Kolom6]]=Goed!$C84,IF(Goed!$D84=1,-30,0),IF(Tabel186[[#This Row],[Kolom6]]=0,30,60))</f>
        <v>30</v>
      </c>
      <c r="L85" s="50">
        <f>Tabel14[[#This Row],[Kolom7]]</f>
        <v>14</v>
      </c>
      <c r="M85" s="50">
        <f>IF(Tabel186[[#This Row],[Kolom7]]=Goed!$C84,IF(Goed!$D84=1,-30,0),IF(Tabel186[[#This Row],[Kolom7]]=0,30,60))</f>
        <v>-30</v>
      </c>
      <c r="N85" s="50">
        <f>Tabel14[[#This Row],[Kolom8]]</f>
        <v>14</v>
      </c>
      <c r="O85" s="50">
        <f>IF(Tabel186[[#This Row],[Kolom8]]=Goed!$C84,IF(Goed!$D84=1,-30,0),IF(Tabel186[[#This Row],[Kolom8]]=0,30,60))</f>
        <v>-30</v>
      </c>
      <c r="P85" s="50">
        <f>Tabel14[[#This Row],[Kolom9]]</f>
        <v>0</v>
      </c>
      <c r="Q85" s="50">
        <f>IF(Tabel186[[#This Row],[Kolom9]]=Goed!$C84,IF(Goed!$D84=1,-30,0),IF(Tabel186[[#This Row],[Kolom9]]=0,30,60))</f>
        <v>30</v>
      </c>
      <c r="R85" s="50">
        <f>Tabel14[[#This Row],[Kolom10]]</f>
        <v>17</v>
      </c>
      <c r="S85" s="50">
        <f>IF(Tabel186[[#This Row],[Kolom10]]=Goed!$C84,IF(Goed!$D84=1,-30,0),IF(Tabel186[[#This Row],[Kolom10]]=0,30,60))</f>
        <v>60</v>
      </c>
      <c r="T85" s="50">
        <f>Tabel14[[#This Row],[Kolom11]]</f>
        <v>17</v>
      </c>
      <c r="U85" s="50">
        <f>IF(Tabel186[[#This Row],[Kolom11]]=Goed!$C84,IF(Goed!$D84=1,-30,0),IF(Tabel186[[#This Row],[Kolom11]]=0,30,60))</f>
        <v>60</v>
      </c>
      <c r="V85" s="50">
        <f>Tabel14[[#This Row],[Kolom12]]</f>
        <v>0</v>
      </c>
      <c r="W85" s="50">
        <f>IF(Tabel186[[#This Row],[Kolom12]]=Goed!$C84,IF(Goed!$D84=1,-30,0),IF(Tabel186[[#This Row],[Kolom12]]=0,30,60))</f>
        <v>30</v>
      </c>
      <c r="X85" s="50">
        <f>Tabel14[[#This Row],[Kolom13]]</f>
        <v>0</v>
      </c>
      <c r="Y85" s="50">
        <f>IF(Tabel186[[#This Row],[Kolom13]]=Goed!$C84,IF(Goed!$D84=1,-30,0),IF(Tabel186[[#This Row],[Kolom13]]=0,30,60))</f>
        <v>30</v>
      </c>
    </row>
    <row r="86" spans="1:25" x14ac:dyDescent="0.3">
      <c r="A86" s="46">
        <f>Goed!B85</f>
        <v>83</v>
      </c>
      <c r="B86" s="50">
        <f>Tabel14[[#This Row],[Kolom2]]</f>
        <v>0</v>
      </c>
      <c r="C86" s="50">
        <f>IF(Tabel186[[#This Row],[Kolom2]]=Goed!C85,IF(Goed!$D85=1,-30,0),IF(Tabel186[[#This Row],[Kolom2]]=0,30,60))</f>
        <v>30</v>
      </c>
      <c r="D86" s="50">
        <f>Tabel14[[#This Row],[Kolom3]]</f>
        <v>0</v>
      </c>
      <c r="E86" s="50">
        <f>IF(Tabel186[[#This Row],[Kolom3]]=Goed!$C85,IF(Goed!$D85=1,-30,0),IF(Tabel186[[#This Row],[Kolom3]]=0,30,60))</f>
        <v>30</v>
      </c>
      <c r="F86" s="50">
        <f>Tabel14[[#This Row],[Kolom4]]</f>
        <v>0</v>
      </c>
      <c r="G86" s="50">
        <f>IF(Tabel186[[#This Row],[Kolom4]]=Goed!$C85,IF(Goed!$D85=1,-30,0),IF(Tabel186[[#This Row],[Kolom4]]=0,30,60))</f>
        <v>30</v>
      </c>
      <c r="H86" s="50">
        <f>Tabel14[[#This Row],[Kolom5]]</f>
        <v>0</v>
      </c>
      <c r="I86" s="50">
        <f>IF(Tabel186[[#This Row],[Kolom5]]=Goed!$C85,IF(Goed!$D85=1,-30,0),IF(Tabel186[[#This Row],[Kolom5]]=0,30,60))</f>
        <v>30</v>
      </c>
      <c r="J86" s="50">
        <f>Tabel14[[#This Row],[Kolom6]]</f>
        <v>0</v>
      </c>
      <c r="K86" s="50">
        <f>IF(Tabel186[[#This Row],[Kolom6]]=Goed!$C85,IF(Goed!$D85=1,-30,0),IF(Tabel186[[#This Row],[Kolom6]]=0,30,60))</f>
        <v>30</v>
      </c>
      <c r="L86" s="50">
        <f>Tabel14[[#This Row],[Kolom7]]</f>
        <v>44</v>
      </c>
      <c r="M86" s="50">
        <f>IF(Tabel186[[#This Row],[Kolom7]]=Goed!$C85,IF(Goed!$D85=1,-30,0),IF(Tabel186[[#This Row],[Kolom7]]=0,30,60))</f>
        <v>60</v>
      </c>
      <c r="N86" s="50">
        <f>Tabel14[[#This Row],[Kolom8]]</f>
        <v>32</v>
      </c>
      <c r="O86" s="50">
        <f>IF(Tabel186[[#This Row],[Kolom8]]=Goed!$C85,IF(Goed!$D85=1,-30,0),IF(Tabel186[[#This Row],[Kolom8]]=0,30,60))</f>
        <v>0</v>
      </c>
      <c r="P86" s="50">
        <f>Tabel14[[#This Row],[Kolom9]]</f>
        <v>32</v>
      </c>
      <c r="Q86" s="50">
        <f>IF(Tabel186[[#This Row],[Kolom9]]=Goed!$C85,IF(Goed!$D85=1,-30,0),IF(Tabel186[[#This Row],[Kolom9]]=0,30,60))</f>
        <v>0</v>
      </c>
      <c r="R86" s="50">
        <f>Tabel14[[#This Row],[Kolom10]]</f>
        <v>32</v>
      </c>
      <c r="S86" s="50">
        <f>IF(Tabel186[[#This Row],[Kolom10]]=Goed!$C85,IF(Goed!$D85=1,-30,0),IF(Tabel186[[#This Row],[Kolom10]]=0,30,60))</f>
        <v>0</v>
      </c>
      <c r="T86" s="50">
        <f>Tabel14[[#This Row],[Kolom11]]</f>
        <v>32</v>
      </c>
      <c r="U86" s="50">
        <f>IF(Tabel186[[#This Row],[Kolom11]]=Goed!$C85,IF(Goed!$D85=1,-30,0),IF(Tabel186[[#This Row],[Kolom11]]=0,30,60))</f>
        <v>0</v>
      </c>
      <c r="V86" s="50">
        <f>Tabel14[[#This Row],[Kolom12]]</f>
        <v>0</v>
      </c>
      <c r="W86" s="50">
        <f>IF(Tabel186[[#This Row],[Kolom12]]=Goed!$C85,IF(Goed!$D85=1,-30,0),IF(Tabel186[[#This Row],[Kolom12]]=0,30,60))</f>
        <v>30</v>
      </c>
      <c r="X86" s="50">
        <f>Tabel14[[#This Row],[Kolom13]]</f>
        <v>0</v>
      </c>
      <c r="Y86" s="50">
        <f>IF(Tabel186[[#This Row],[Kolom13]]=Goed!$C85,IF(Goed!$D85=1,-30,0),IF(Tabel186[[#This Row],[Kolom13]]=0,30,60))</f>
        <v>30</v>
      </c>
    </row>
    <row r="87" spans="1:25" x14ac:dyDescent="0.3">
      <c r="A87" s="46">
        <f>Goed!B86</f>
        <v>84</v>
      </c>
      <c r="B87" s="50">
        <f>Tabel14[[#This Row],[Kolom2]]</f>
        <v>0</v>
      </c>
      <c r="C87" s="50">
        <f>IF(Tabel186[[#This Row],[Kolom2]]=Goed!C86,IF(Goed!$D86=1,-30,0),IF(Tabel186[[#This Row],[Kolom2]]=0,30,60))</f>
        <v>30</v>
      </c>
      <c r="D87" s="50">
        <f>Tabel14[[#This Row],[Kolom3]]</f>
        <v>0</v>
      </c>
      <c r="E87" s="50">
        <f>IF(Tabel186[[#This Row],[Kolom3]]=Goed!$C86,IF(Goed!$D86=1,-30,0),IF(Tabel186[[#This Row],[Kolom3]]=0,30,60))</f>
        <v>30</v>
      </c>
      <c r="F87" s="50">
        <f>Tabel14[[#This Row],[Kolom4]]</f>
        <v>0</v>
      </c>
      <c r="G87" s="50">
        <f>IF(Tabel186[[#This Row],[Kolom4]]=Goed!$C86,IF(Goed!$D86=1,-30,0),IF(Tabel186[[#This Row],[Kolom4]]=0,30,60))</f>
        <v>30</v>
      </c>
      <c r="H87" s="50">
        <f>Tabel14[[#This Row],[Kolom5]]</f>
        <v>0</v>
      </c>
      <c r="I87" s="50">
        <f>IF(Tabel186[[#This Row],[Kolom5]]=Goed!$C86,IF(Goed!$D86=1,-30,0),IF(Tabel186[[#This Row],[Kolom5]]=0,30,60))</f>
        <v>30</v>
      </c>
      <c r="J87" s="50">
        <f>Tabel14[[#This Row],[Kolom6]]</f>
        <v>0</v>
      </c>
      <c r="K87" s="50">
        <f>IF(Tabel186[[#This Row],[Kolom6]]=Goed!$C86,IF(Goed!$D86=1,-30,0),IF(Tabel186[[#This Row],[Kolom6]]=0,30,60))</f>
        <v>30</v>
      </c>
      <c r="L87" s="50">
        <f>Tabel14[[#This Row],[Kolom7]]</f>
        <v>64</v>
      </c>
      <c r="M87" s="50">
        <f>IF(Tabel186[[#This Row],[Kolom7]]=Goed!$C86,IF(Goed!$D86=1,-30,0),IF(Tabel186[[#This Row],[Kolom7]]=0,30,60))</f>
        <v>-30</v>
      </c>
      <c r="N87" s="50">
        <f>Tabel14[[#This Row],[Kolom8]]</f>
        <v>20</v>
      </c>
      <c r="O87" s="50">
        <f>IF(Tabel186[[#This Row],[Kolom8]]=Goed!$C86,IF(Goed!$D86=1,-30,0),IF(Tabel186[[#This Row],[Kolom8]]=0,30,60))</f>
        <v>60</v>
      </c>
      <c r="P87" s="50">
        <f>Tabel14[[#This Row],[Kolom9]]</f>
        <v>64</v>
      </c>
      <c r="Q87" s="50">
        <f>IF(Tabel186[[#This Row],[Kolom9]]=Goed!$C86,IF(Goed!$D86=1,-30,0),IF(Tabel186[[#This Row],[Kolom9]]=0,30,60))</f>
        <v>-30</v>
      </c>
      <c r="R87" s="50">
        <f>Tabel14[[#This Row],[Kolom10]]</f>
        <v>12</v>
      </c>
      <c r="S87" s="50">
        <f>IF(Tabel186[[#This Row],[Kolom10]]=Goed!$C86,IF(Goed!$D86=1,-30,0),IF(Tabel186[[#This Row],[Kolom10]]=0,30,60))</f>
        <v>60</v>
      </c>
      <c r="T87" s="50">
        <f>Tabel14[[#This Row],[Kolom11]]</f>
        <v>0</v>
      </c>
      <c r="U87" s="50">
        <f>IF(Tabel186[[#This Row],[Kolom11]]=Goed!$C86,IF(Goed!$D86=1,-30,0),IF(Tabel186[[#This Row],[Kolom11]]=0,30,60))</f>
        <v>30</v>
      </c>
      <c r="V87" s="50">
        <f>Tabel14[[#This Row],[Kolom12]]</f>
        <v>0</v>
      </c>
      <c r="W87" s="50">
        <f>IF(Tabel186[[#This Row],[Kolom12]]=Goed!$C86,IF(Goed!$D86=1,-30,0),IF(Tabel186[[#This Row],[Kolom12]]=0,30,60))</f>
        <v>30</v>
      </c>
      <c r="X87" s="50">
        <f>Tabel14[[#This Row],[Kolom13]]</f>
        <v>0</v>
      </c>
      <c r="Y87" s="50">
        <f>IF(Tabel186[[#This Row],[Kolom13]]=Goed!$C86,IF(Goed!$D86=1,-30,0),IF(Tabel186[[#This Row],[Kolom13]]=0,30,60))</f>
        <v>30</v>
      </c>
    </row>
    <row r="88" spans="1:25" x14ac:dyDescent="0.3">
      <c r="A88" s="46">
        <f>Goed!B87</f>
        <v>85</v>
      </c>
      <c r="B88" s="50">
        <f>Tabel14[[#This Row],[Kolom2]]</f>
        <v>0</v>
      </c>
      <c r="C88" s="50">
        <f>IF(Tabel186[[#This Row],[Kolom2]]=Goed!C87,IF(Goed!$D87=1,-30,0),IF(Tabel186[[#This Row],[Kolom2]]=0,30,60))</f>
        <v>30</v>
      </c>
      <c r="D88" s="50">
        <f>Tabel14[[#This Row],[Kolom3]]</f>
        <v>0</v>
      </c>
      <c r="E88" s="50">
        <f>IF(Tabel186[[#This Row],[Kolom3]]=Goed!$C87,IF(Goed!$D87=1,-30,0),IF(Tabel186[[#This Row],[Kolom3]]=0,30,60))</f>
        <v>30</v>
      </c>
      <c r="F88" s="50">
        <f>Tabel14[[#This Row],[Kolom4]]</f>
        <v>0</v>
      </c>
      <c r="G88" s="50">
        <f>IF(Tabel186[[#This Row],[Kolom4]]=Goed!$C87,IF(Goed!$D87=1,-30,0),IF(Tabel186[[#This Row],[Kolom4]]=0,30,60))</f>
        <v>30</v>
      </c>
      <c r="H88" s="50">
        <f>Tabel14[[#This Row],[Kolom5]]</f>
        <v>0</v>
      </c>
      <c r="I88" s="50">
        <f>IF(Tabel186[[#This Row],[Kolom5]]=Goed!$C87,IF(Goed!$D87=1,-30,0),IF(Tabel186[[#This Row],[Kolom5]]=0,30,60))</f>
        <v>30</v>
      </c>
      <c r="J88" s="50">
        <f>Tabel14[[#This Row],[Kolom6]]</f>
        <v>0</v>
      </c>
      <c r="K88" s="50">
        <f>IF(Tabel186[[#This Row],[Kolom6]]=Goed!$C87,IF(Goed!$D87=1,-30,0),IF(Tabel186[[#This Row],[Kolom6]]=0,30,60))</f>
        <v>30</v>
      </c>
      <c r="L88" s="50">
        <f>Tabel14[[#This Row],[Kolom7]]</f>
        <v>78</v>
      </c>
      <c r="M88" s="50">
        <f>IF(Tabel186[[#This Row],[Kolom7]]=Goed!$C87,IF(Goed!$D87=1,-30,0),IF(Tabel186[[#This Row],[Kolom7]]=0,30,60))</f>
        <v>0</v>
      </c>
      <c r="N88" s="50">
        <f>Tabel14[[#This Row],[Kolom8]]</f>
        <v>78</v>
      </c>
      <c r="O88" s="50">
        <f>IF(Tabel186[[#This Row],[Kolom8]]=Goed!$C87,IF(Goed!$D87=1,-30,0),IF(Tabel186[[#This Row],[Kolom8]]=0,30,60))</f>
        <v>0</v>
      </c>
      <c r="P88" s="50">
        <f>Tabel14[[#This Row],[Kolom9]]</f>
        <v>78</v>
      </c>
      <c r="Q88" s="50">
        <f>IF(Tabel186[[#This Row],[Kolom9]]=Goed!$C87,IF(Goed!$D87=1,-30,0),IF(Tabel186[[#This Row],[Kolom9]]=0,30,60))</f>
        <v>0</v>
      </c>
      <c r="R88" s="50">
        <f>Tabel14[[#This Row],[Kolom10]]</f>
        <v>78</v>
      </c>
      <c r="S88" s="50">
        <f>IF(Tabel186[[#This Row],[Kolom10]]=Goed!$C87,IF(Goed!$D87=1,-30,0),IF(Tabel186[[#This Row],[Kolom10]]=0,30,60))</f>
        <v>0</v>
      </c>
      <c r="T88" s="50">
        <f>Tabel14[[#This Row],[Kolom11]]</f>
        <v>78</v>
      </c>
      <c r="U88" s="50">
        <f>IF(Tabel186[[#This Row],[Kolom11]]=Goed!$C87,IF(Goed!$D87=1,-30,0),IF(Tabel186[[#This Row],[Kolom11]]=0,30,60))</f>
        <v>0</v>
      </c>
      <c r="V88" s="50">
        <f>Tabel14[[#This Row],[Kolom12]]</f>
        <v>0</v>
      </c>
      <c r="W88" s="50">
        <f>IF(Tabel186[[#This Row],[Kolom12]]=Goed!$C87,IF(Goed!$D87=1,-30,0),IF(Tabel186[[#This Row],[Kolom12]]=0,30,60))</f>
        <v>30</v>
      </c>
      <c r="X88" s="50">
        <f>Tabel14[[#This Row],[Kolom13]]</f>
        <v>0</v>
      </c>
      <c r="Y88" s="50">
        <f>IF(Tabel186[[#This Row],[Kolom13]]=Goed!$C87,IF(Goed!$D87=1,-30,0),IF(Tabel186[[#This Row],[Kolom13]]=0,30,60))</f>
        <v>30</v>
      </c>
    </row>
    <row r="89" spans="1:25" x14ac:dyDescent="0.3">
      <c r="A89" s="46">
        <f>Goed!B88</f>
        <v>86</v>
      </c>
      <c r="B89" s="50">
        <f>Tabel14[[#This Row],[Kolom2]]</f>
        <v>0</v>
      </c>
      <c r="C89" s="50">
        <f>IF(Tabel186[[#This Row],[Kolom2]]=Goed!C88,IF(Goed!$D88=1,-30,0),IF(Tabel186[[#This Row],[Kolom2]]=0,30,60))</f>
        <v>30</v>
      </c>
      <c r="D89" s="50">
        <f>Tabel14[[#This Row],[Kolom3]]</f>
        <v>0</v>
      </c>
      <c r="E89" s="50">
        <f>IF(Tabel186[[#This Row],[Kolom3]]=Goed!$C88,IF(Goed!$D88=1,-30,0),IF(Tabel186[[#This Row],[Kolom3]]=0,30,60))</f>
        <v>30</v>
      </c>
      <c r="F89" s="50">
        <f>Tabel14[[#This Row],[Kolom4]]</f>
        <v>0</v>
      </c>
      <c r="G89" s="50">
        <f>IF(Tabel186[[#This Row],[Kolom4]]=Goed!$C88,IF(Goed!$D88=1,-30,0),IF(Tabel186[[#This Row],[Kolom4]]=0,30,60))</f>
        <v>30</v>
      </c>
      <c r="H89" s="50">
        <f>Tabel14[[#This Row],[Kolom5]]</f>
        <v>0</v>
      </c>
      <c r="I89" s="50">
        <f>IF(Tabel186[[#This Row],[Kolom5]]=Goed!$C88,IF(Goed!$D88=1,-30,0),IF(Tabel186[[#This Row],[Kolom5]]=0,30,60))</f>
        <v>30</v>
      </c>
      <c r="J89" s="50">
        <f>Tabel14[[#This Row],[Kolom6]]</f>
        <v>0</v>
      </c>
      <c r="K89" s="50">
        <f>IF(Tabel186[[#This Row],[Kolom6]]=Goed!$C88,IF(Goed!$D88=1,-30,0),IF(Tabel186[[#This Row],[Kolom6]]=0,30,60))</f>
        <v>30</v>
      </c>
      <c r="L89" s="50">
        <f>Tabel14[[#This Row],[Kolom7]]</f>
        <v>10</v>
      </c>
      <c r="M89" s="50">
        <f>IF(Tabel186[[#This Row],[Kolom7]]=Goed!$C88,IF(Goed!$D88=1,-30,0),IF(Tabel186[[#This Row],[Kolom7]]=0,30,60))</f>
        <v>0</v>
      </c>
      <c r="N89" s="50">
        <f>Tabel14[[#This Row],[Kolom8]]</f>
        <v>0</v>
      </c>
      <c r="O89" s="50">
        <f>IF(Tabel186[[#This Row],[Kolom8]]=Goed!$C88,IF(Goed!$D88=1,-30,0),IF(Tabel186[[#This Row],[Kolom8]]=0,30,60))</f>
        <v>30</v>
      </c>
      <c r="P89" s="50">
        <f>Tabel14[[#This Row],[Kolom9]]</f>
        <v>0</v>
      </c>
      <c r="Q89" s="50">
        <f>IF(Tabel186[[#This Row],[Kolom9]]=Goed!$C88,IF(Goed!$D88=1,-30,0),IF(Tabel186[[#This Row],[Kolom9]]=0,30,60))</f>
        <v>30</v>
      </c>
      <c r="R89" s="50">
        <f>Tabel14[[#This Row],[Kolom10]]</f>
        <v>10</v>
      </c>
      <c r="S89" s="50">
        <f>IF(Tabel186[[#This Row],[Kolom10]]=Goed!$C88,IF(Goed!$D88=1,-30,0),IF(Tabel186[[#This Row],[Kolom10]]=0,30,60))</f>
        <v>0</v>
      </c>
      <c r="T89" s="50">
        <f>Tabel14[[#This Row],[Kolom11]]</f>
        <v>10</v>
      </c>
      <c r="U89" s="50">
        <f>IF(Tabel186[[#This Row],[Kolom11]]=Goed!$C88,IF(Goed!$D88=1,-30,0),IF(Tabel186[[#This Row],[Kolom11]]=0,30,60))</f>
        <v>0</v>
      </c>
      <c r="V89" s="50">
        <f>Tabel14[[#This Row],[Kolom12]]</f>
        <v>0</v>
      </c>
      <c r="W89" s="50">
        <f>IF(Tabel186[[#This Row],[Kolom12]]=Goed!$C88,IF(Goed!$D88=1,-30,0),IF(Tabel186[[#This Row],[Kolom12]]=0,30,60))</f>
        <v>30</v>
      </c>
      <c r="X89" s="50">
        <f>Tabel14[[#This Row],[Kolom13]]</f>
        <v>0</v>
      </c>
      <c r="Y89" s="50">
        <f>IF(Tabel186[[#This Row],[Kolom13]]=Goed!$C88,IF(Goed!$D88=1,-30,0),IF(Tabel186[[#This Row],[Kolom13]]=0,30,60))</f>
        <v>30</v>
      </c>
    </row>
    <row r="90" spans="1:25" x14ac:dyDescent="0.3">
      <c r="A90" s="46">
        <f>Goed!B89</f>
        <v>87</v>
      </c>
      <c r="B90" s="50">
        <f>Tabel14[[#This Row],[Kolom2]]</f>
        <v>7</v>
      </c>
      <c r="C90" s="50">
        <f>IF(Tabel186[[#This Row],[Kolom2]]=Goed!C89,IF(Goed!$D89=1,-30,0),IF(Tabel186[[#This Row],[Kolom2]]=0,30,60))</f>
        <v>0</v>
      </c>
      <c r="D90" s="50">
        <f>Tabel14[[#This Row],[Kolom3]]</f>
        <v>7</v>
      </c>
      <c r="E90" s="50">
        <f>IF(Tabel186[[#This Row],[Kolom3]]=Goed!$C89,IF(Goed!$D89=1,-30,0),IF(Tabel186[[#This Row],[Kolom3]]=0,30,60))</f>
        <v>0</v>
      </c>
      <c r="F90" s="50">
        <f>Tabel14[[#This Row],[Kolom4]]</f>
        <v>0</v>
      </c>
      <c r="G90" s="50">
        <f>IF(Tabel186[[#This Row],[Kolom4]]=Goed!$C89,IF(Goed!$D89=1,-30,0),IF(Tabel186[[#This Row],[Kolom4]]=0,30,60))</f>
        <v>30</v>
      </c>
      <c r="H90" s="50">
        <f>Tabel14[[#This Row],[Kolom5]]</f>
        <v>7</v>
      </c>
      <c r="I90" s="50">
        <f>IF(Tabel186[[#This Row],[Kolom5]]=Goed!$C89,IF(Goed!$D89=1,-30,0),IF(Tabel186[[#This Row],[Kolom5]]=0,30,60))</f>
        <v>0</v>
      </c>
      <c r="J90" s="50">
        <f>Tabel14[[#This Row],[Kolom6]]</f>
        <v>7</v>
      </c>
      <c r="K90" s="50">
        <f>IF(Tabel186[[#This Row],[Kolom6]]=Goed!$C89,IF(Goed!$D89=1,-30,0),IF(Tabel186[[#This Row],[Kolom6]]=0,30,60))</f>
        <v>0</v>
      </c>
      <c r="L90" s="50">
        <f>Tabel14[[#This Row],[Kolom7]]</f>
        <v>7</v>
      </c>
      <c r="M90" s="50">
        <f>IF(Tabel186[[#This Row],[Kolom7]]=Goed!$C89,IF(Goed!$D89=1,-30,0),IF(Tabel186[[#This Row],[Kolom7]]=0,30,60))</f>
        <v>0</v>
      </c>
      <c r="N90" s="50">
        <f>Tabel14[[#This Row],[Kolom8]]</f>
        <v>7</v>
      </c>
      <c r="O90" s="50">
        <f>IF(Tabel186[[#This Row],[Kolom8]]=Goed!$C89,IF(Goed!$D89=1,-30,0),IF(Tabel186[[#This Row],[Kolom8]]=0,30,60))</f>
        <v>0</v>
      </c>
      <c r="P90" s="50">
        <f>Tabel14[[#This Row],[Kolom9]]</f>
        <v>7</v>
      </c>
      <c r="Q90" s="50">
        <f>IF(Tabel186[[#This Row],[Kolom9]]=Goed!$C89,IF(Goed!$D89=1,-30,0),IF(Tabel186[[#This Row],[Kolom9]]=0,30,60))</f>
        <v>0</v>
      </c>
      <c r="R90" s="50">
        <f>Tabel14[[#This Row],[Kolom10]]</f>
        <v>7</v>
      </c>
      <c r="S90" s="50">
        <f>IF(Tabel186[[#This Row],[Kolom10]]=Goed!$C89,IF(Goed!$D89=1,-30,0),IF(Tabel186[[#This Row],[Kolom10]]=0,30,60))</f>
        <v>0</v>
      </c>
      <c r="T90" s="50">
        <f>Tabel14[[#This Row],[Kolom11]]</f>
        <v>7</v>
      </c>
      <c r="U90" s="50">
        <f>IF(Tabel186[[#This Row],[Kolom11]]=Goed!$C89,IF(Goed!$D89=1,-30,0),IF(Tabel186[[#This Row],[Kolom11]]=0,30,60))</f>
        <v>0</v>
      </c>
      <c r="V90" s="50">
        <f>Tabel14[[#This Row],[Kolom12]]</f>
        <v>0</v>
      </c>
      <c r="W90" s="50">
        <f>IF(Tabel186[[#This Row],[Kolom12]]=Goed!$C89,IF(Goed!$D89=1,-30,0),IF(Tabel186[[#This Row],[Kolom12]]=0,30,60))</f>
        <v>30</v>
      </c>
      <c r="X90" s="50">
        <f>Tabel14[[#This Row],[Kolom13]]</f>
        <v>7</v>
      </c>
      <c r="Y90" s="50">
        <f>IF(Tabel186[[#This Row],[Kolom13]]=Goed!$C89,IF(Goed!$D89=1,-30,0),IF(Tabel186[[#This Row],[Kolom13]]=0,30,60))</f>
        <v>0</v>
      </c>
    </row>
    <row r="91" spans="1:25" x14ac:dyDescent="0.3">
      <c r="A91" s="46">
        <f>Goed!B90</f>
        <v>88</v>
      </c>
      <c r="B91" s="50">
        <f>Tabel14[[#This Row],[Kolom2]]</f>
        <v>0</v>
      </c>
      <c r="C91" s="50">
        <f>IF(Tabel186[[#This Row],[Kolom2]]=Goed!C90,IF(Goed!$D90=1,-30,0),IF(Tabel186[[#This Row],[Kolom2]]=0,30,60))</f>
        <v>30</v>
      </c>
      <c r="D91" s="50">
        <f>Tabel14[[#This Row],[Kolom3]]</f>
        <v>0</v>
      </c>
      <c r="E91" s="50">
        <f>IF(Tabel186[[#This Row],[Kolom3]]=Goed!$C90,IF(Goed!$D90=1,-30,0),IF(Tabel186[[#This Row],[Kolom3]]=0,30,60))</f>
        <v>30</v>
      </c>
      <c r="F91" s="50">
        <f>Tabel14[[#This Row],[Kolom4]]</f>
        <v>0</v>
      </c>
      <c r="G91" s="50">
        <f>IF(Tabel186[[#This Row],[Kolom4]]=Goed!$C90,IF(Goed!$D90=1,-30,0),IF(Tabel186[[#This Row],[Kolom4]]=0,30,60))</f>
        <v>30</v>
      </c>
      <c r="H91" s="50">
        <f>Tabel14[[#This Row],[Kolom5]]</f>
        <v>0</v>
      </c>
      <c r="I91" s="50">
        <f>IF(Tabel186[[#This Row],[Kolom5]]=Goed!$C90,IF(Goed!$D90=1,-30,0),IF(Tabel186[[#This Row],[Kolom5]]=0,30,60))</f>
        <v>30</v>
      </c>
      <c r="J91" s="50">
        <f>Tabel14[[#This Row],[Kolom6]]</f>
        <v>0</v>
      </c>
      <c r="K91" s="50">
        <f>IF(Tabel186[[#This Row],[Kolom6]]=Goed!$C90,IF(Goed!$D90=1,-30,0),IF(Tabel186[[#This Row],[Kolom6]]=0,30,60))</f>
        <v>30</v>
      </c>
      <c r="L91" s="50">
        <f>Tabel14[[#This Row],[Kolom7]]</f>
        <v>0</v>
      </c>
      <c r="M91" s="50">
        <f>IF(Tabel186[[#This Row],[Kolom7]]=Goed!$C90,IF(Goed!$D90=1,-30,0),IF(Tabel186[[#This Row],[Kolom7]]=0,30,60))</f>
        <v>30</v>
      </c>
      <c r="N91" s="50">
        <f>Tabel14[[#This Row],[Kolom8]]</f>
        <v>0</v>
      </c>
      <c r="O91" s="50">
        <f>IF(Tabel186[[#This Row],[Kolom8]]=Goed!$C90,IF(Goed!$D90=1,-30,0),IF(Tabel186[[#This Row],[Kolom8]]=0,30,60))</f>
        <v>30</v>
      </c>
      <c r="P91" s="50">
        <f>Tabel14[[#This Row],[Kolom9]]</f>
        <v>0</v>
      </c>
      <c r="Q91" s="50">
        <f>IF(Tabel186[[#This Row],[Kolom9]]=Goed!$C90,IF(Goed!$D90=1,-30,0),IF(Tabel186[[#This Row],[Kolom9]]=0,30,60))</f>
        <v>30</v>
      </c>
      <c r="R91" s="50">
        <f>Tabel14[[#This Row],[Kolom10]]</f>
        <v>0</v>
      </c>
      <c r="S91" s="50">
        <f>IF(Tabel186[[#This Row],[Kolom10]]=Goed!$C90,IF(Goed!$D90=1,-30,0),IF(Tabel186[[#This Row],[Kolom10]]=0,30,60))</f>
        <v>30</v>
      </c>
      <c r="T91" s="50">
        <f>Tabel14[[#This Row],[Kolom11]]</f>
        <v>0</v>
      </c>
      <c r="U91" s="50">
        <f>IF(Tabel186[[#This Row],[Kolom11]]=Goed!$C90,IF(Goed!$D90=1,-30,0),IF(Tabel186[[#This Row],[Kolom11]]=0,30,60))</f>
        <v>30</v>
      </c>
      <c r="V91" s="50">
        <f>Tabel14[[#This Row],[Kolom12]]</f>
        <v>0</v>
      </c>
      <c r="W91" s="50">
        <f>IF(Tabel186[[#This Row],[Kolom12]]=Goed!$C90,IF(Goed!$D90=1,-30,0),IF(Tabel186[[#This Row],[Kolom12]]=0,30,60))</f>
        <v>30</v>
      </c>
      <c r="X91" s="50">
        <f>Tabel14[[#This Row],[Kolom13]]</f>
        <v>0</v>
      </c>
      <c r="Y91" s="50">
        <f>IF(Tabel186[[#This Row],[Kolom13]]=Goed!$C90,IF(Goed!$D90=1,-30,0),IF(Tabel186[[#This Row],[Kolom13]]=0,30,60))</f>
        <v>30</v>
      </c>
    </row>
    <row r="92" spans="1:25" x14ac:dyDescent="0.3">
      <c r="A92" s="46">
        <f>Goed!B91</f>
        <v>89</v>
      </c>
      <c r="B92" s="50">
        <f>Tabel14[[#This Row],[Kolom2]]</f>
        <v>89</v>
      </c>
      <c r="C92" s="50">
        <f>IF(Tabel186[[#This Row],[Kolom2]]=Goed!C91,IF(Goed!$D91=1,-30,0),IF(Tabel186[[#This Row],[Kolom2]]=0,30,60))</f>
        <v>0</v>
      </c>
      <c r="D92" s="50">
        <f>Tabel14[[#This Row],[Kolom3]]</f>
        <v>0</v>
      </c>
      <c r="E92" s="50">
        <f>IF(Tabel186[[#This Row],[Kolom3]]=Goed!$C91,IF(Goed!$D91=1,-30,0),IF(Tabel186[[#This Row],[Kolom3]]=0,30,60))</f>
        <v>30</v>
      </c>
      <c r="F92" s="50">
        <f>Tabel14[[#This Row],[Kolom4]]</f>
        <v>89</v>
      </c>
      <c r="G92" s="50">
        <f>IF(Tabel186[[#This Row],[Kolom4]]=Goed!$C91,IF(Goed!$D91=1,-30,0),IF(Tabel186[[#This Row],[Kolom4]]=0,30,60))</f>
        <v>0</v>
      </c>
      <c r="H92" s="50">
        <f>Tabel14[[#This Row],[Kolom5]]</f>
        <v>89</v>
      </c>
      <c r="I92" s="50">
        <f>IF(Tabel186[[#This Row],[Kolom5]]=Goed!$C91,IF(Goed!$D91=1,-30,0),IF(Tabel186[[#This Row],[Kolom5]]=0,30,60))</f>
        <v>0</v>
      </c>
      <c r="J92" s="50">
        <f>Tabel14[[#This Row],[Kolom6]]</f>
        <v>89</v>
      </c>
      <c r="K92" s="50">
        <f>IF(Tabel186[[#This Row],[Kolom6]]=Goed!$C91,IF(Goed!$D91=1,-30,0),IF(Tabel186[[#This Row],[Kolom6]]=0,30,60))</f>
        <v>0</v>
      </c>
      <c r="L92" s="50">
        <f>Tabel14[[#This Row],[Kolom7]]</f>
        <v>89</v>
      </c>
      <c r="M92" s="50">
        <f>IF(Tabel186[[#This Row],[Kolom7]]=Goed!$C91,IF(Goed!$D91=1,-30,0),IF(Tabel186[[#This Row],[Kolom7]]=0,30,60))</f>
        <v>0</v>
      </c>
      <c r="N92" s="50">
        <f>Tabel14[[#This Row],[Kolom8]]</f>
        <v>89</v>
      </c>
      <c r="O92" s="50">
        <f>IF(Tabel186[[#This Row],[Kolom8]]=Goed!$C91,IF(Goed!$D91=1,-30,0),IF(Tabel186[[#This Row],[Kolom8]]=0,30,60))</f>
        <v>0</v>
      </c>
      <c r="P92" s="50">
        <f>Tabel14[[#This Row],[Kolom9]]</f>
        <v>89</v>
      </c>
      <c r="Q92" s="50">
        <f>IF(Tabel186[[#This Row],[Kolom9]]=Goed!$C91,IF(Goed!$D91=1,-30,0),IF(Tabel186[[#This Row],[Kolom9]]=0,30,60))</f>
        <v>0</v>
      </c>
      <c r="R92" s="50">
        <f>Tabel14[[#This Row],[Kolom10]]</f>
        <v>89</v>
      </c>
      <c r="S92" s="50">
        <f>IF(Tabel186[[#This Row],[Kolom10]]=Goed!$C91,IF(Goed!$D91=1,-30,0),IF(Tabel186[[#This Row],[Kolom10]]=0,30,60))</f>
        <v>0</v>
      </c>
      <c r="T92" s="50">
        <f>Tabel14[[#This Row],[Kolom11]]</f>
        <v>89</v>
      </c>
      <c r="U92" s="50">
        <f>IF(Tabel186[[#This Row],[Kolom11]]=Goed!$C91,IF(Goed!$D91=1,-30,0),IF(Tabel186[[#This Row],[Kolom11]]=0,30,60))</f>
        <v>0</v>
      </c>
      <c r="V92" s="50">
        <f>Tabel14[[#This Row],[Kolom12]]</f>
        <v>89</v>
      </c>
      <c r="W92" s="50">
        <f>IF(Tabel186[[#This Row],[Kolom12]]=Goed!$C91,IF(Goed!$D91=1,-30,0),IF(Tabel186[[#This Row],[Kolom12]]=0,30,60))</f>
        <v>0</v>
      </c>
      <c r="X92" s="50">
        <f>Tabel14[[#This Row],[Kolom13]]</f>
        <v>89</v>
      </c>
      <c r="Y92" s="50">
        <f>IF(Tabel186[[#This Row],[Kolom13]]=Goed!$C91,IF(Goed!$D91=1,-30,0),IF(Tabel186[[#This Row],[Kolom13]]=0,30,60))</f>
        <v>0</v>
      </c>
    </row>
    <row r="93" spans="1:25" x14ac:dyDescent="0.3">
      <c r="A93" s="46">
        <f>Goed!B92</f>
        <v>90</v>
      </c>
      <c r="B93" s="50">
        <f>Tabel14[[#This Row],[Kolom2]]</f>
        <v>16</v>
      </c>
      <c r="C93" s="50">
        <f>IF(Tabel186[[#This Row],[Kolom2]]=Goed!C92,IF(Goed!$D92=1,-30,0),IF(Tabel186[[#This Row],[Kolom2]]=0,30,60))</f>
        <v>-30</v>
      </c>
      <c r="D93" s="50">
        <f>Tabel14[[#This Row],[Kolom3]]</f>
        <v>0</v>
      </c>
      <c r="E93" s="50">
        <f>IF(Tabel186[[#This Row],[Kolom3]]=Goed!$C92,IF(Goed!$D92=1,-30,0),IF(Tabel186[[#This Row],[Kolom3]]=0,30,60))</f>
        <v>30</v>
      </c>
      <c r="F93" s="50">
        <f>Tabel14[[#This Row],[Kolom4]]</f>
        <v>0</v>
      </c>
      <c r="G93" s="50">
        <f>IF(Tabel186[[#This Row],[Kolom4]]=Goed!$C92,IF(Goed!$D92=1,-30,0),IF(Tabel186[[#This Row],[Kolom4]]=0,30,60))</f>
        <v>30</v>
      </c>
      <c r="H93" s="50">
        <f>Tabel14[[#This Row],[Kolom5]]</f>
        <v>0</v>
      </c>
      <c r="I93" s="50">
        <f>IF(Tabel186[[#This Row],[Kolom5]]=Goed!$C92,IF(Goed!$D92=1,-30,0),IF(Tabel186[[#This Row],[Kolom5]]=0,30,60))</f>
        <v>30</v>
      </c>
      <c r="J93" s="50">
        <f>Tabel14[[#This Row],[Kolom6]]</f>
        <v>0</v>
      </c>
      <c r="K93" s="50">
        <f>IF(Tabel186[[#This Row],[Kolom6]]=Goed!$C92,IF(Goed!$D92=1,-30,0),IF(Tabel186[[#This Row],[Kolom6]]=0,30,60))</f>
        <v>30</v>
      </c>
      <c r="L93" s="50">
        <f>Tabel14[[#This Row],[Kolom7]]</f>
        <v>0</v>
      </c>
      <c r="M93" s="50">
        <f>IF(Tabel186[[#This Row],[Kolom7]]=Goed!$C92,IF(Goed!$D92=1,-30,0),IF(Tabel186[[#This Row],[Kolom7]]=0,30,60))</f>
        <v>30</v>
      </c>
      <c r="N93" s="50">
        <f>Tabel14[[#This Row],[Kolom8]]</f>
        <v>16</v>
      </c>
      <c r="O93" s="50">
        <f>IF(Tabel186[[#This Row],[Kolom8]]=Goed!$C92,IF(Goed!$D92=1,-30,0),IF(Tabel186[[#This Row],[Kolom8]]=0,30,60))</f>
        <v>-30</v>
      </c>
      <c r="P93" s="50">
        <f>Tabel14[[#This Row],[Kolom9]]</f>
        <v>16</v>
      </c>
      <c r="Q93" s="50">
        <f>IF(Tabel186[[#This Row],[Kolom9]]=Goed!$C92,IF(Goed!$D92=1,-30,0),IF(Tabel186[[#This Row],[Kolom9]]=0,30,60))</f>
        <v>-30</v>
      </c>
      <c r="R93" s="50">
        <f>Tabel14[[#This Row],[Kolom10]]</f>
        <v>16</v>
      </c>
      <c r="S93" s="50">
        <f>IF(Tabel186[[#This Row],[Kolom10]]=Goed!$C92,IF(Goed!$D92=1,-30,0),IF(Tabel186[[#This Row],[Kolom10]]=0,30,60))</f>
        <v>-30</v>
      </c>
      <c r="T93" s="50">
        <f>Tabel14[[#This Row],[Kolom11]]</f>
        <v>0</v>
      </c>
      <c r="U93" s="50">
        <f>IF(Tabel186[[#This Row],[Kolom11]]=Goed!$C92,IF(Goed!$D92=1,-30,0),IF(Tabel186[[#This Row],[Kolom11]]=0,30,60))</f>
        <v>30</v>
      </c>
      <c r="V93" s="50">
        <f>Tabel14[[#This Row],[Kolom12]]</f>
        <v>0</v>
      </c>
      <c r="W93" s="50">
        <f>IF(Tabel186[[#This Row],[Kolom12]]=Goed!$C92,IF(Goed!$D92=1,-30,0),IF(Tabel186[[#This Row],[Kolom12]]=0,30,60))</f>
        <v>30</v>
      </c>
      <c r="X93" s="50">
        <f>Tabel14[[#This Row],[Kolom13]]</f>
        <v>0</v>
      </c>
      <c r="Y93" s="50">
        <f>IF(Tabel186[[#This Row],[Kolom13]]=Goed!$C92,IF(Goed!$D92=1,-30,0),IF(Tabel186[[#This Row],[Kolom13]]=0,30,60))</f>
        <v>30</v>
      </c>
    </row>
    <row r="94" spans="1:25" x14ac:dyDescent="0.3">
      <c r="A94" s="46">
        <f>Goed!B93</f>
        <v>91</v>
      </c>
      <c r="B94" s="50">
        <f>Tabel14[[#This Row],[Kolom2]]</f>
        <v>41</v>
      </c>
      <c r="C94" s="50">
        <f>IF(Tabel186[[#This Row],[Kolom2]]=Goed!C93,IF(Goed!$D93=1,-30,0),IF(Tabel186[[#This Row],[Kolom2]]=0,30,60))</f>
        <v>0</v>
      </c>
      <c r="D94" s="50">
        <f>Tabel14[[#This Row],[Kolom3]]</f>
        <v>41</v>
      </c>
      <c r="E94" s="50">
        <f>IF(Tabel186[[#This Row],[Kolom3]]=Goed!$C93,IF(Goed!$D93=1,-30,0),IF(Tabel186[[#This Row],[Kolom3]]=0,30,60))</f>
        <v>0</v>
      </c>
      <c r="F94" s="50">
        <f>Tabel14[[#This Row],[Kolom4]]</f>
        <v>41</v>
      </c>
      <c r="G94" s="50">
        <f>IF(Tabel186[[#This Row],[Kolom4]]=Goed!$C93,IF(Goed!$D93=1,-30,0),IF(Tabel186[[#This Row],[Kolom4]]=0,30,60))</f>
        <v>0</v>
      </c>
      <c r="H94" s="50">
        <f>Tabel14[[#This Row],[Kolom5]]</f>
        <v>0</v>
      </c>
      <c r="I94" s="50">
        <f>IF(Tabel186[[#This Row],[Kolom5]]=Goed!$C93,IF(Goed!$D93=1,-30,0),IF(Tabel186[[#This Row],[Kolom5]]=0,30,60))</f>
        <v>30</v>
      </c>
      <c r="J94" s="50">
        <f>Tabel14[[#This Row],[Kolom6]]</f>
        <v>41</v>
      </c>
      <c r="K94" s="50">
        <f>IF(Tabel186[[#This Row],[Kolom6]]=Goed!$C93,IF(Goed!$D93=1,-30,0),IF(Tabel186[[#This Row],[Kolom6]]=0,30,60))</f>
        <v>0</v>
      </c>
      <c r="L94" s="50">
        <f>Tabel14[[#This Row],[Kolom7]]</f>
        <v>0</v>
      </c>
      <c r="M94" s="50">
        <f>IF(Tabel186[[#This Row],[Kolom7]]=Goed!$C93,IF(Goed!$D93=1,-30,0),IF(Tabel186[[#This Row],[Kolom7]]=0,30,60))</f>
        <v>30</v>
      </c>
      <c r="N94" s="50">
        <f>Tabel14[[#This Row],[Kolom8]]</f>
        <v>41</v>
      </c>
      <c r="O94" s="50">
        <f>IF(Tabel186[[#This Row],[Kolom8]]=Goed!$C93,IF(Goed!$D93=1,-30,0),IF(Tabel186[[#This Row],[Kolom8]]=0,30,60))</f>
        <v>0</v>
      </c>
      <c r="P94" s="50">
        <f>Tabel14[[#This Row],[Kolom9]]</f>
        <v>41</v>
      </c>
      <c r="Q94" s="50">
        <f>IF(Tabel186[[#This Row],[Kolom9]]=Goed!$C93,IF(Goed!$D93=1,-30,0),IF(Tabel186[[#This Row],[Kolom9]]=0,30,60))</f>
        <v>0</v>
      </c>
      <c r="R94" s="50">
        <f>Tabel14[[#This Row],[Kolom10]]</f>
        <v>41</v>
      </c>
      <c r="S94" s="50">
        <f>IF(Tabel186[[#This Row],[Kolom10]]=Goed!$C93,IF(Goed!$D93=1,-30,0),IF(Tabel186[[#This Row],[Kolom10]]=0,30,60))</f>
        <v>0</v>
      </c>
      <c r="T94" s="50">
        <f>Tabel14[[#This Row],[Kolom11]]</f>
        <v>14</v>
      </c>
      <c r="U94" s="50">
        <f>IF(Tabel186[[#This Row],[Kolom11]]=Goed!$C93,IF(Goed!$D93=1,-30,0),IF(Tabel186[[#This Row],[Kolom11]]=0,30,60))</f>
        <v>60</v>
      </c>
      <c r="V94" s="50">
        <f>Tabel14[[#This Row],[Kolom12]]</f>
        <v>41</v>
      </c>
      <c r="W94" s="50">
        <f>IF(Tabel186[[#This Row],[Kolom12]]=Goed!$C93,IF(Goed!$D93=1,-30,0),IF(Tabel186[[#This Row],[Kolom12]]=0,30,60))</f>
        <v>0</v>
      </c>
      <c r="X94" s="50">
        <f>Tabel14[[#This Row],[Kolom13]]</f>
        <v>41</v>
      </c>
      <c r="Y94" s="50">
        <f>IF(Tabel186[[#This Row],[Kolom13]]=Goed!$C93,IF(Goed!$D93=1,-30,0),IF(Tabel186[[#This Row],[Kolom13]]=0,30,60))</f>
        <v>0</v>
      </c>
    </row>
    <row r="95" spans="1:25" x14ac:dyDescent="0.3">
      <c r="A95" s="46">
        <f>Goed!B94</f>
        <v>92</v>
      </c>
      <c r="B95" s="50">
        <f>Tabel14[[#This Row],[Kolom2]]</f>
        <v>91</v>
      </c>
      <c r="C95" s="50">
        <f>IF(Tabel186[[#This Row],[Kolom2]]=Goed!C94,IF(Goed!$D94=1,-30,0),IF(Tabel186[[#This Row],[Kolom2]]=0,30,60))</f>
        <v>0</v>
      </c>
      <c r="D95" s="50">
        <f>Tabel14[[#This Row],[Kolom3]]</f>
        <v>91</v>
      </c>
      <c r="E95" s="50">
        <f>IF(Tabel186[[#This Row],[Kolom3]]=Goed!$C94,IF(Goed!$D94=1,-30,0),IF(Tabel186[[#This Row],[Kolom3]]=0,30,60))</f>
        <v>0</v>
      </c>
      <c r="F95" s="50">
        <f>Tabel14[[#This Row],[Kolom4]]</f>
        <v>91</v>
      </c>
      <c r="G95" s="50">
        <f>IF(Tabel186[[#This Row],[Kolom4]]=Goed!$C94,IF(Goed!$D94=1,-30,0),IF(Tabel186[[#This Row],[Kolom4]]=0,30,60))</f>
        <v>0</v>
      </c>
      <c r="H95" s="50">
        <f>Tabel14[[#This Row],[Kolom5]]</f>
        <v>0</v>
      </c>
      <c r="I95" s="50">
        <f>IF(Tabel186[[#This Row],[Kolom5]]=Goed!$C94,IF(Goed!$D94=1,-30,0),IF(Tabel186[[#This Row],[Kolom5]]=0,30,60))</f>
        <v>30</v>
      </c>
      <c r="J95" s="50">
        <f>Tabel14[[#This Row],[Kolom6]]</f>
        <v>91</v>
      </c>
      <c r="K95" s="50">
        <f>IF(Tabel186[[#This Row],[Kolom6]]=Goed!$C94,IF(Goed!$D94=1,-30,0),IF(Tabel186[[#This Row],[Kolom6]]=0,30,60))</f>
        <v>0</v>
      </c>
      <c r="L95" s="50">
        <f>Tabel14[[#This Row],[Kolom7]]</f>
        <v>0</v>
      </c>
      <c r="M95" s="50">
        <f>IF(Tabel186[[#This Row],[Kolom7]]=Goed!$C94,IF(Goed!$D94=1,-30,0),IF(Tabel186[[#This Row],[Kolom7]]=0,30,60))</f>
        <v>30</v>
      </c>
      <c r="N95" s="50">
        <f>Tabel14[[#This Row],[Kolom8]]</f>
        <v>91</v>
      </c>
      <c r="O95" s="50">
        <f>IF(Tabel186[[#This Row],[Kolom8]]=Goed!$C94,IF(Goed!$D94=1,-30,0),IF(Tabel186[[#This Row],[Kolom8]]=0,30,60))</f>
        <v>0</v>
      </c>
      <c r="P95" s="50">
        <f>Tabel14[[#This Row],[Kolom9]]</f>
        <v>91</v>
      </c>
      <c r="Q95" s="50">
        <f>IF(Tabel186[[#This Row],[Kolom9]]=Goed!$C94,IF(Goed!$D94=1,-30,0),IF(Tabel186[[#This Row],[Kolom9]]=0,30,60))</f>
        <v>0</v>
      </c>
      <c r="R95" s="50">
        <f>Tabel14[[#This Row],[Kolom10]]</f>
        <v>22</v>
      </c>
      <c r="S95" s="50">
        <f>IF(Tabel186[[#This Row],[Kolom10]]=Goed!$C94,IF(Goed!$D94=1,-30,0),IF(Tabel186[[#This Row],[Kolom10]]=0,30,60))</f>
        <v>60</v>
      </c>
      <c r="T95" s="50">
        <f>Tabel14[[#This Row],[Kolom11]]</f>
        <v>91</v>
      </c>
      <c r="U95" s="50">
        <f>IF(Tabel186[[#This Row],[Kolom11]]=Goed!$C94,IF(Goed!$D94=1,-30,0),IF(Tabel186[[#This Row],[Kolom11]]=0,30,60))</f>
        <v>0</v>
      </c>
      <c r="V95" s="50">
        <f>Tabel14[[#This Row],[Kolom12]]</f>
        <v>91</v>
      </c>
      <c r="W95" s="50">
        <f>IF(Tabel186[[#This Row],[Kolom12]]=Goed!$C94,IF(Goed!$D94=1,-30,0),IF(Tabel186[[#This Row],[Kolom12]]=0,30,60))</f>
        <v>0</v>
      </c>
      <c r="X95" s="50">
        <f>Tabel14[[#This Row],[Kolom13]]</f>
        <v>91</v>
      </c>
      <c r="Y95" s="50">
        <f>IF(Tabel186[[#This Row],[Kolom13]]=Goed!$C94,IF(Goed!$D94=1,-30,0),IF(Tabel186[[#This Row],[Kolom13]]=0,30,60))</f>
        <v>0</v>
      </c>
    </row>
    <row r="96" spans="1:25" x14ac:dyDescent="0.3">
      <c r="A96" s="46">
        <f>Goed!B95</f>
        <v>93</v>
      </c>
      <c r="B96" s="50">
        <f>Tabel14[[#This Row],[Kolom2]]</f>
        <v>0</v>
      </c>
      <c r="C96" s="50">
        <f>IF(Tabel186[[#This Row],[Kolom2]]=Goed!C95,IF(Goed!$D95=1,-30,0),IF(Tabel186[[#This Row],[Kolom2]]=0,30,60))</f>
        <v>30</v>
      </c>
      <c r="D96" s="50">
        <f>Tabel14[[#This Row],[Kolom3]]</f>
        <v>0</v>
      </c>
      <c r="E96" s="50">
        <f>IF(Tabel186[[#This Row],[Kolom3]]=Goed!$C95,IF(Goed!$D95=1,-30,0),IF(Tabel186[[#This Row],[Kolom3]]=0,30,60))</f>
        <v>30</v>
      </c>
      <c r="F96" s="50">
        <f>Tabel14[[#This Row],[Kolom4]]</f>
        <v>33</v>
      </c>
      <c r="G96" s="50">
        <f>IF(Tabel186[[#This Row],[Kolom4]]=Goed!$C95,IF(Goed!$D95=1,-30,0),IF(Tabel186[[#This Row],[Kolom4]]=0,30,60))</f>
        <v>0</v>
      </c>
      <c r="H96" s="50">
        <f>Tabel14[[#This Row],[Kolom5]]</f>
        <v>0</v>
      </c>
      <c r="I96" s="50">
        <f>IF(Tabel186[[#This Row],[Kolom5]]=Goed!$C95,IF(Goed!$D95=1,-30,0),IF(Tabel186[[#This Row],[Kolom5]]=0,30,60))</f>
        <v>30</v>
      </c>
      <c r="J96" s="50">
        <f>Tabel14[[#This Row],[Kolom6]]</f>
        <v>33</v>
      </c>
      <c r="K96" s="50">
        <f>IF(Tabel186[[#This Row],[Kolom6]]=Goed!$C95,IF(Goed!$D95=1,-30,0),IF(Tabel186[[#This Row],[Kolom6]]=0,30,60))</f>
        <v>0</v>
      </c>
      <c r="L96" s="50">
        <f>Tabel14[[#This Row],[Kolom7]]</f>
        <v>0</v>
      </c>
      <c r="M96" s="50">
        <f>IF(Tabel186[[#This Row],[Kolom7]]=Goed!$C95,IF(Goed!$D95=1,-30,0),IF(Tabel186[[#This Row],[Kolom7]]=0,30,60))</f>
        <v>30</v>
      </c>
      <c r="N96" s="50">
        <f>Tabel14[[#This Row],[Kolom8]]</f>
        <v>33</v>
      </c>
      <c r="O96" s="50">
        <f>IF(Tabel186[[#This Row],[Kolom8]]=Goed!$C95,IF(Goed!$D95=1,-30,0),IF(Tabel186[[#This Row],[Kolom8]]=0,30,60))</f>
        <v>0</v>
      </c>
      <c r="P96" s="50">
        <f>Tabel14[[#This Row],[Kolom9]]</f>
        <v>0</v>
      </c>
      <c r="Q96" s="50">
        <f>IF(Tabel186[[#This Row],[Kolom9]]=Goed!$C95,IF(Goed!$D95=1,-30,0),IF(Tabel186[[#This Row],[Kolom9]]=0,30,60))</f>
        <v>30</v>
      </c>
      <c r="R96" s="50">
        <f>Tabel14[[#This Row],[Kolom10]]</f>
        <v>33</v>
      </c>
      <c r="S96" s="50">
        <f>IF(Tabel186[[#This Row],[Kolom10]]=Goed!$C95,IF(Goed!$D95=1,-30,0),IF(Tabel186[[#This Row],[Kolom10]]=0,30,60))</f>
        <v>0</v>
      </c>
      <c r="T96" s="50">
        <f>Tabel14[[#This Row],[Kolom11]]</f>
        <v>33</v>
      </c>
      <c r="U96" s="50">
        <f>IF(Tabel186[[#This Row],[Kolom11]]=Goed!$C95,IF(Goed!$D95=1,-30,0),IF(Tabel186[[#This Row],[Kolom11]]=0,30,60))</f>
        <v>0</v>
      </c>
      <c r="V96" s="50">
        <f>Tabel14[[#This Row],[Kolom12]]</f>
        <v>0</v>
      </c>
      <c r="W96" s="50">
        <f>IF(Tabel186[[#This Row],[Kolom12]]=Goed!$C95,IF(Goed!$D95=1,-30,0),IF(Tabel186[[#This Row],[Kolom12]]=0,30,60))</f>
        <v>30</v>
      </c>
      <c r="X96" s="50">
        <f>Tabel14[[#This Row],[Kolom13]]</f>
        <v>33</v>
      </c>
      <c r="Y96" s="50">
        <f>IF(Tabel186[[#This Row],[Kolom13]]=Goed!$C95,IF(Goed!$D95=1,-30,0),IF(Tabel186[[#This Row],[Kolom13]]=0,30,60))</f>
        <v>0</v>
      </c>
    </row>
    <row r="97" spans="1:25" x14ac:dyDescent="0.3">
      <c r="A97" s="46">
        <f>Goed!B96</f>
        <v>94</v>
      </c>
      <c r="B97" s="50">
        <f>Tabel14[[#This Row],[Kolom2]]</f>
        <v>17</v>
      </c>
      <c r="C97" s="50">
        <f>IF(Tabel186[[#This Row],[Kolom2]]=Goed!C96,IF(Goed!$D96=1,-30,0),IF(Tabel186[[#This Row],[Kolom2]]=0,30,60))</f>
        <v>0</v>
      </c>
      <c r="D97" s="50">
        <f>Tabel14[[#This Row],[Kolom3]]</f>
        <v>17</v>
      </c>
      <c r="E97" s="50">
        <f>IF(Tabel186[[#This Row],[Kolom3]]=Goed!$C96,IF(Goed!$D96=1,-30,0),IF(Tabel186[[#This Row],[Kolom3]]=0,30,60))</f>
        <v>0</v>
      </c>
      <c r="F97" s="50">
        <f>Tabel14[[#This Row],[Kolom4]]</f>
        <v>0</v>
      </c>
      <c r="G97" s="50">
        <f>IF(Tabel186[[#This Row],[Kolom4]]=Goed!$C96,IF(Goed!$D96=1,-30,0),IF(Tabel186[[#This Row],[Kolom4]]=0,30,60))</f>
        <v>30</v>
      </c>
      <c r="H97" s="50">
        <f>Tabel14[[#This Row],[Kolom5]]</f>
        <v>7</v>
      </c>
      <c r="I97" s="50">
        <f>IF(Tabel186[[#This Row],[Kolom5]]=Goed!$C96,IF(Goed!$D96=1,-30,0),IF(Tabel186[[#This Row],[Kolom5]]=0,30,60))</f>
        <v>60</v>
      </c>
      <c r="J97" s="50">
        <f>Tabel14[[#This Row],[Kolom6]]</f>
        <v>0</v>
      </c>
      <c r="K97" s="50">
        <f>IF(Tabel186[[#This Row],[Kolom6]]=Goed!$C96,IF(Goed!$D96=1,-30,0),IF(Tabel186[[#This Row],[Kolom6]]=0,30,60))</f>
        <v>30</v>
      </c>
      <c r="L97" s="50">
        <f>Tabel14[[#This Row],[Kolom7]]</f>
        <v>17</v>
      </c>
      <c r="M97" s="50">
        <f>IF(Tabel186[[#This Row],[Kolom7]]=Goed!$C96,IF(Goed!$D96=1,-30,0),IF(Tabel186[[#This Row],[Kolom7]]=0,30,60))</f>
        <v>0</v>
      </c>
      <c r="N97" s="50">
        <f>Tabel14[[#This Row],[Kolom8]]</f>
        <v>17</v>
      </c>
      <c r="O97" s="50">
        <f>IF(Tabel186[[#This Row],[Kolom8]]=Goed!$C96,IF(Goed!$D96=1,-30,0),IF(Tabel186[[#This Row],[Kolom8]]=0,30,60))</f>
        <v>0</v>
      </c>
      <c r="P97" s="50">
        <f>Tabel14[[#This Row],[Kolom9]]</f>
        <v>17</v>
      </c>
      <c r="Q97" s="50">
        <f>IF(Tabel186[[#This Row],[Kolom9]]=Goed!$C96,IF(Goed!$D96=1,-30,0),IF(Tabel186[[#This Row],[Kolom9]]=0,30,60))</f>
        <v>0</v>
      </c>
      <c r="R97" s="50">
        <f>Tabel14[[#This Row],[Kolom10]]</f>
        <v>0</v>
      </c>
      <c r="S97" s="50">
        <f>IF(Tabel186[[#This Row],[Kolom10]]=Goed!$C96,IF(Goed!$D96=1,-30,0),IF(Tabel186[[#This Row],[Kolom10]]=0,30,60))</f>
        <v>30</v>
      </c>
      <c r="T97" s="50">
        <f>Tabel14[[#This Row],[Kolom11]]</f>
        <v>17</v>
      </c>
      <c r="U97" s="50">
        <f>IF(Tabel186[[#This Row],[Kolom11]]=Goed!$C96,IF(Goed!$D96=1,-30,0),IF(Tabel186[[#This Row],[Kolom11]]=0,30,60))</f>
        <v>0</v>
      </c>
      <c r="V97" s="50">
        <f>Tabel14[[#This Row],[Kolom12]]</f>
        <v>17</v>
      </c>
      <c r="W97" s="50">
        <f>IF(Tabel186[[#This Row],[Kolom12]]=Goed!$C96,IF(Goed!$D96=1,-30,0),IF(Tabel186[[#This Row],[Kolom12]]=0,30,60))</f>
        <v>0</v>
      </c>
      <c r="X97" s="50">
        <f>Tabel14[[#This Row],[Kolom13]]</f>
        <v>0</v>
      </c>
      <c r="Y97" s="50">
        <f>IF(Tabel186[[#This Row],[Kolom13]]=Goed!$C96,IF(Goed!$D96=1,-30,0),IF(Tabel186[[#This Row],[Kolom13]]=0,30,60))</f>
        <v>30</v>
      </c>
    </row>
    <row r="98" spans="1:25" x14ac:dyDescent="0.3">
      <c r="A98" s="46">
        <f>Goed!B97</f>
        <v>95</v>
      </c>
      <c r="B98" s="50">
        <f>Tabel14[[#This Row],[Kolom2]]</f>
        <v>30</v>
      </c>
      <c r="C98" s="50">
        <f>IF(Tabel186[[#This Row],[Kolom2]]=Goed!C97,IF(Goed!$D97=1,-30,0),IF(Tabel186[[#This Row],[Kolom2]]=0,30,60))</f>
        <v>0</v>
      </c>
      <c r="D98" s="50">
        <f>Tabel14[[#This Row],[Kolom3]]</f>
        <v>30</v>
      </c>
      <c r="E98" s="50">
        <f>IF(Tabel186[[#This Row],[Kolom3]]=Goed!$C97,IF(Goed!$D97=1,-30,0),IF(Tabel186[[#This Row],[Kolom3]]=0,30,60))</f>
        <v>0</v>
      </c>
      <c r="F98" s="50">
        <f>Tabel14[[#This Row],[Kolom4]]</f>
        <v>30</v>
      </c>
      <c r="G98" s="50">
        <f>IF(Tabel186[[#This Row],[Kolom4]]=Goed!$C97,IF(Goed!$D97=1,-30,0),IF(Tabel186[[#This Row],[Kolom4]]=0,30,60))</f>
        <v>0</v>
      </c>
      <c r="H98" s="50">
        <f>Tabel14[[#This Row],[Kolom5]]</f>
        <v>30</v>
      </c>
      <c r="I98" s="50">
        <f>IF(Tabel186[[#This Row],[Kolom5]]=Goed!$C97,IF(Goed!$D97=1,-30,0),IF(Tabel186[[#This Row],[Kolom5]]=0,30,60))</f>
        <v>0</v>
      </c>
      <c r="J98" s="50">
        <f>Tabel14[[#This Row],[Kolom6]]</f>
        <v>0</v>
      </c>
      <c r="K98" s="50">
        <f>IF(Tabel186[[#This Row],[Kolom6]]=Goed!$C97,IF(Goed!$D97=1,-30,0),IF(Tabel186[[#This Row],[Kolom6]]=0,30,60))</f>
        <v>30</v>
      </c>
      <c r="L98" s="50">
        <f>Tabel14[[#This Row],[Kolom7]]</f>
        <v>30</v>
      </c>
      <c r="M98" s="50">
        <f>IF(Tabel186[[#This Row],[Kolom7]]=Goed!$C97,IF(Goed!$D97=1,-30,0),IF(Tabel186[[#This Row],[Kolom7]]=0,30,60))</f>
        <v>0</v>
      </c>
      <c r="N98" s="50">
        <f>Tabel14[[#This Row],[Kolom8]]</f>
        <v>30</v>
      </c>
      <c r="O98" s="50">
        <f>IF(Tabel186[[#This Row],[Kolom8]]=Goed!$C97,IF(Goed!$D97=1,-30,0),IF(Tabel186[[#This Row],[Kolom8]]=0,30,60))</f>
        <v>0</v>
      </c>
      <c r="P98" s="50">
        <f>Tabel14[[#This Row],[Kolom9]]</f>
        <v>30</v>
      </c>
      <c r="Q98" s="50">
        <f>IF(Tabel186[[#This Row],[Kolom9]]=Goed!$C97,IF(Goed!$D97=1,-30,0),IF(Tabel186[[#This Row],[Kolom9]]=0,30,60))</f>
        <v>0</v>
      </c>
      <c r="R98" s="50">
        <f>Tabel14[[#This Row],[Kolom10]]</f>
        <v>30</v>
      </c>
      <c r="S98" s="50">
        <f>IF(Tabel186[[#This Row],[Kolom10]]=Goed!$C97,IF(Goed!$D97=1,-30,0),IF(Tabel186[[#This Row],[Kolom10]]=0,30,60))</f>
        <v>0</v>
      </c>
      <c r="T98" s="50">
        <f>Tabel14[[#This Row],[Kolom11]]</f>
        <v>30</v>
      </c>
      <c r="U98" s="50">
        <f>IF(Tabel186[[#This Row],[Kolom11]]=Goed!$C97,IF(Goed!$D97=1,-30,0),IF(Tabel186[[#This Row],[Kolom11]]=0,30,60))</f>
        <v>0</v>
      </c>
      <c r="V98" s="50">
        <f>Tabel14[[#This Row],[Kolom12]]</f>
        <v>30</v>
      </c>
      <c r="W98" s="50">
        <f>IF(Tabel186[[#This Row],[Kolom12]]=Goed!$C97,IF(Goed!$D97=1,-30,0),IF(Tabel186[[#This Row],[Kolom12]]=0,30,60))</f>
        <v>0</v>
      </c>
      <c r="X98" s="50">
        <f>Tabel14[[#This Row],[Kolom13]]</f>
        <v>0</v>
      </c>
      <c r="Y98" s="50">
        <f>IF(Tabel186[[#This Row],[Kolom13]]=Goed!$C97,IF(Goed!$D97=1,-30,0),IF(Tabel186[[#This Row],[Kolom13]]=0,30,60))</f>
        <v>30</v>
      </c>
    </row>
    <row r="99" spans="1:25" x14ac:dyDescent="0.3">
      <c r="A99" s="46">
        <f>Goed!B98</f>
        <v>96</v>
      </c>
      <c r="B99" s="50">
        <f>Tabel14[[#This Row],[Kolom2]]</f>
        <v>0</v>
      </c>
      <c r="C99" s="50">
        <f>IF(Tabel186[[#This Row],[Kolom2]]=Goed!C98,IF(Goed!$D98=1,-30,0),IF(Tabel186[[#This Row],[Kolom2]]=0,30,60))</f>
        <v>30</v>
      </c>
      <c r="D99" s="50">
        <f>Tabel14[[#This Row],[Kolom3]]</f>
        <v>0</v>
      </c>
      <c r="E99" s="50">
        <f>IF(Tabel186[[#This Row],[Kolom3]]=Goed!$C98,IF(Goed!$D98=1,-30,0),IF(Tabel186[[#This Row],[Kolom3]]=0,30,60))</f>
        <v>30</v>
      </c>
      <c r="F99" s="50">
        <f>Tabel14[[#This Row],[Kolom4]]</f>
        <v>43</v>
      </c>
      <c r="G99" s="50">
        <f>IF(Tabel186[[#This Row],[Kolom4]]=Goed!$C98,IF(Goed!$D98=1,-30,0),IF(Tabel186[[#This Row],[Kolom4]]=0,30,60))</f>
        <v>0</v>
      </c>
      <c r="H99" s="50">
        <f>Tabel14[[#This Row],[Kolom5]]</f>
        <v>0</v>
      </c>
      <c r="I99" s="50">
        <f>IF(Tabel186[[#This Row],[Kolom5]]=Goed!$C98,IF(Goed!$D98=1,-30,0),IF(Tabel186[[#This Row],[Kolom5]]=0,30,60))</f>
        <v>30</v>
      </c>
      <c r="J99" s="50">
        <f>Tabel14[[#This Row],[Kolom6]]</f>
        <v>43</v>
      </c>
      <c r="K99" s="50">
        <f>IF(Tabel186[[#This Row],[Kolom6]]=Goed!$C98,IF(Goed!$D98=1,-30,0),IF(Tabel186[[#This Row],[Kolom6]]=0,30,60))</f>
        <v>0</v>
      </c>
      <c r="L99" s="50">
        <f>Tabel14[[#This Row],[Kolom7]]</f>
        <v>0</v>
      </c>
      <c r="M99" s="50">
        <f>IF(Tabel186[[#This Row],[Kolom7]]=Goed!$C98,IF(Goed!$D98=1,-30,0),IF(Tabel186[[#This Row],[Kolom7]]=0,30,60))</f>
        <v>30</v>
      </c>
      <c r="N99" s="50">
        <f>Tabel14[[#This Row],[Kolom8]]</f>
        <v>0</v>
      </c>
      <c r="O99" s="50">
        <f>IF(Tabel186[[#This Row],[Kolom8]]=Goed!$C98,IF(Goed!$D98=1,-30,0),IF(Tabel186[[#This Row],[Kolom8]]=0,30,60))</f>
        <v>30</v>
      </c>
      <c r="P99" s="50">
        <f>Tabel14[[#This Row],[Kolom9]]</f>
        <v>0</v>
      </c>
      <c r="Q99" s="50">
        <f>IF(Tabel186[[#This Row],[Kolom9]]=Goed!$C98,IF(Goed!$D98=1,-30,0),IF(Tabel186[[#This Row],[Kolom9]]=0,30,60))</f>
        <v>30</v>
      </c>
      <c r="R99" s="50">
        <f>Tabel14[[#This Row],[Kolom10]]</f>
        <v>43</v>
      </c>
      <c r="S99" s="50">
        <f>IF(Tabel186[[#This Row],[Kolom10]]=Goed!$C98,IF(Goed!$D98=1,-30,0),IF(Tabel186[[#This Row],[Kolom10]]=0,30,60))</f>
        <v>0</v>
      </c>
      <c r="T99" s="50">
        <f>Tabel14[[#This Row],[Kolom11]]</f>
        <v>0</v>
      </c>
      <c r="U99" s="50">
        <f>IF(Tabel186[[#This Row],[Kolom11]]=Goed!$C98,IF(Goed!$D98=1,-30,0),IF(Tabel186[[#This Row],[Kolom11]]=0,30,60))</f>
        <v>30</v>
      </c>
      <c r="V99" s="50">
        <f>Tabel14[[#This Row],[Kolom12]]</f>
        <v>0</v>
      </c>
      <c r="W99" s="50">
        <f>IF(Tabel186[[#This Row],[Kolom12]]=Goed!$C98,IF(Goed!$D98=1,-30,0),IF(Tabel186[[#This Row],[Kolom12]]=0,30,60))</f>
        <v>30</v>
      </c>
      <c r="X99" s="50">
        <f>Tabel14[[#This Row],[Kolom13]]</f>
        <v>43</v>
      </c>
      <c r="Y99" s="50">
        <f>IF(Tabel186[[#This Row],[Kolom13]]=Goed!$C98,IF(Goed!$D98=1,-30,0),IF(Tabel186[[#This Row],[Kolom13]]=0,30,60))</f>
        <v>0</v>
      </c>
    </row>
    <row r="100" spans="1:25" x14ac:dyDescent="0.3">
      <c r="A100" s="46">
        <f>Goed!B99</f>
        <v>97</v>
      </c>
      <c r="B100" s="50">
        <f>Tabel14[[#This Row],[Kolom2]]</f>
        <v>0</v>
      </c>
      <c r="C100" s="50">
        <f>IF(Tabel186[[#This Row],[Kolom2]]=Goed!C99,IF(Goed!$D99=1,-30,0),IF(Tabel186[[#This Row],[Kolom2]]=0,30,60))</f>
        <v>30</v>
      </c>
      <c r="D100" s="50">
        <f>Tabel14[[#This Row],[Kolom3]]</f>
        <v>0</v>
      </c>
      <c r="E100" s="50">
        <f>IF(Tabel186[[#This Row],[Kolom3]]=Goed!$C99,IF(Goed!$D99=1,-30,0),IF(Tabel186[[#This Row],[Kolom3]]=0,30,60))</f>
        <v>30</v>
      </c>
      <c r="F100" s="50">
        <f>Tabel14[[#This Row],[Kolom4]]</f>
        <v>0</v>
      </c>
      <c r="G100" s="50">
        <f>IF(Tabel186[[#This Row],[Kolom4]]=Goed!$C99,IF(Goed!$D99=1,-30,0),IF(Tabel186[[#This Row],[Kolom4]]=0,30,60))</f>
        <v>30</v>
      </c>
      <c r="H100" s="50">
        <f>Tabel14[[#This Row],[Kolom5]]</f>
        <v>0</v>
      </c>
      <c r="I100" s="50">
        <f>IF(Tabel186[[#This Row],[Kolom5]]=Goed!$C99,IF(Goed!$D99=1,-30,0),IF(Tabel186[[#This Row],[Kolom5]]=0,30,60))</f>
        <v>30</v>
      </c>
      <c r="J100" s="50">
        <f>Tabel14[[#This Row],[Kolom6]]</f>
        <v>0</v>
      </c>
      <c r="K100" s="50">
        <f>IF(Tabel186[[#This Row],[Kolom6]]=Goed!$C99,IF(Goed!$D99=1,-30,0),IF(Tabel186[[#This Row],[Kolom6]]=0,30,60))</f>
        <v>30</v>
      </c>
      <c r="L100" s="50">
        <f>Tabel14[[#This Row],[Kolom7]]</f>
        <v>0</v>
      </c>
      <c r="M100" s="50">
        <f>IF(Tabel186[[#This Row],[Kolom7]]=Goed!$C99,IF(Goed!$D99=1,-30,0),IF(Tabel186[[#This Row],[Kolom7]]=0,30,60))</f>
        <v>30</v>
      </c>
      <c r="N100" s="50">
        <f>Tabel14[[#This Row],[Kolom8]]</f>
        <v>0</v>
      </c>
      <c r="O100" s="50">
        <f>IF(Tabel186[[#This Row],[Kolom8]]=Goed!$C99,IF(Goed!$D99=1,-30,0),IF(Tabel186[[#This Row],[Kolom8]]=0,30,60))</f>
        <v>30</v>
      </c>
      <c r="P100" s="50">
        <f>Tabel14[[#This Row],[Kolom9]]</f>
        <v>0</v>
      </c>
      <c r="Q100" s="50">
        <f>IF(Tabel186[[#This Row],[Kolom9]]=Goed!$C99,IF(Goed!$D99=1,-30,0),IF(Tabel186[[#This Row],[Kolom9]]=0,30,60))</f>
        <v>30</v>
      </c>
      <c r="R100" s="50">
        <f>Tabel14[[#This Row],[Kolom10]]</f>
        <v>0</v>
      </c>
      <c r="S100" s="50">
        <f>IF(Tabel186[[#This Row],[Kolom10]]=Goed!$C99,IF(Goed!$D99=1,-30,0),IF(Tabel186[[#This Row],[Kolom10]]=0,30,60))</f>
        <v>30</v>
      </c>
      <c r="T100" s="50">
        <f>Tabel14[[#This Row],[Kolom11]]</f>
        <v>0</v>
      </c>
      <c r="U100" s="50">
        <f>IF(Tabel186[[#This Row],[Kolom11]]=Goed!$C99,IF(Goed!$D99=1,-30,0),IF(Tabel186[[#This Row],[Kolom11]]=0,30,60))</f>
        <v>30</v>
      </c>
      <c r="V100" s="50">
        <f>Tabel14[[#This Row],[Kolom12]]</f>
        <v>0</v>
      </c>
      <c r="W100" s="50">
        <f>IF(Tabel186[[#This Row],[Kolom12]]=Goed!$C99,IF(Goed!$D99=1,-30,0),IF(Tabel186[[#This Row],[Kolom12]]=0,30,60))</f>
        <v>30</v>
      </c>
      <c r="X100" s="50">
        <f>Tabel14[[#This Row],[Kolom13]]</f>
        <v>0</v>
      </c>
      <c r="Y100" s="50">
        <f>IF(Tabel186[[#This Row],[Kolom13]]=Goed!$C99,IF(Goed!$D99=1,-30,0),IF(Tabel186[[#This Row],[Kolom13]]=0,30,60))</f>
        <v>30</v>
      </c>
    </row>
    <row r="101" spans="1:25" x14ac:dyDescent="0.3">
      <c r="A101" s="46" t="str">
        <f>Goed!B100</f>
        <v>98a</v>
      </c>
      <c r="B101" s="50">
        <f>Tabel14[[#This Row],[Kolom2]]</f>
        <v>47</v>
      </c>
      <c r="C101" s="50">
        <f>IF(Tabel186[[#This Row],[Kolom2]]=Goed!C100,IF(Goed!$D100=1,-30,0),IF(Tabel186[[#This Row],[Kolom2]]=0,30,60))</f>
        <v>0</v>
      </c>
      <c r="D101" s="50">
        <f>Tabel14[[#This Row],[Kolom3]]</f>
        <v>0</v>
      </c>
      <c r="E101" s="50">
        <f>IF(Tabel186[[#This Row],[Kolom3]]=Goed!$C100,IF(Goed!$D100=1,-30,0),IF(Tabel186[[#This Row],[Kolom3]]=0,30,60))</f>
        <v>30</v>
      </c>
      <c r="F101" s="50">
        <f>Tabel14[[#This Row],[Kolom4]]</f>
        <v>47</v>
      </c>
      <c r="G101" s="50">
        <f>IF(Tabel186[[#This Row],[Kolom4]]=Goed!$C100,IF(Goed!$D100=1,-30,0),IF(Tabel186[[#This Row],[Kolom4]]=0,30,60))</f>
        <v>0</v>
      </c>
      <c r="H101" s="50">
        <f>Tabel14[[#This Row],[Kolom5]]</f>
        <v>47</v>
      </c>
      <c r="I101" s="50">
        <f>IF(Tabel186[[#This Row],[Kolom5]]=Goed!$C100,IF(Goed!$D100=1,-30,0),IF(Tabel186[[#This Row],[Kolom5]]=0,30,60))</f>
        <v>0</v>
      </c>
      <c r="J101" s="50">
        <f>Tabel14[[#This Row],[Kolom6]]</f>
        <v>0</v>
      </c>
      <c r="K101" s="50">
        <f>IF(Tabel186[[#This Row],[Kolom6]]=Goed!$C100,IF(Goed!$D100=1,-30,0),IF(Tabel186[[#This Row],[Kolom6]]=0,30,60))</f>
        <v>30</v>
      </c>
      <c r="L101" s="50">
        <f>Tabel14[[#This Row],[Kolom7]]</f>
        <v>47</v>
      </c>
      <c r="M101" s="50">
        <f>IF(Tabel186[[#This Row],[Kolom7]]=Goed!$C100,IF(Goed!$D100=1,-30,0),IF(Tabel186[[#This Row],[Kolom7]]=0,30,60))</f>
        <v>0</v>
      </c>
      <c r="N101" s="50">
        <f>Tabel14[[#This Row],[Kolom8]]</f>
        <v>47</v>
      </c>
      <c r="O101" s="50">
        <f>IF(Tabel186[[#This Row],[Kolom8]]=Goed!$C100,IF(Goed!$D100=1,-30,0),IF(Tabel186[[#This Row],[Kolom8]]=0,30,60))</f>
        <v>0</v>
      </c>
      <c r="P101" s="50">
        <f>Tabel14[[#This Row],[Kolom9]]</f>
        <v>47</v>
      </c>
      <c r="Q101" s="50">
        <f>IF(Tabel186[[#This Row],[Kolom9]]=Goed!$C100,IF(Goed!$D100=1,-30,0),IF(Tabel186[[#This Row],[Kolom9]]=0,30,60))</f>
        <v>0</v>
      </c>
      <c r="R101" s="50">
        <f>Tabel14[[#This Row],[Kolom10]]</f>
        <v>47</v>
      </c>
      <c r="S101" s="50">
        <f>IF(Tabel186[[#This Row],[Kolom10]]=Goed!$C100,IF(Goed!$D100=1,-30,0),IF(Tabel186[[#This Row],[Kolom10]]=0,30,60))</f>
        <v>0</v>
      </c>
      <c r="T101" s="50">
        <f>Tabel14[[#This Row],[Kolom11]]</f>
        <v>47</v>
      </c>
      <c r="U101" s="50">
        <f>IF(Tabel186[[#This Row],[Kolom11]]=Goed!$C100,IF(Goed!$D100=1,-30,0),IF(Tabel186[[#This Row],[Kolom11]]=0,30,60))</f>
        <v>0</v>
      </c>
      <c r="V101" s="50">
        <f>Tabel14[[#This Row],[Kolom12]]</f>
        <v>47</v>
      </c>
      <c r="W101" s="50">
        <f>IF(Tabel186[[#This Row],[Kolom12]]=Goed!$C100,IF(Goed!$D100=1,-30,0),IF(Tabel186[[#This Row],[Kolom12]]=0,30,60))</f>
        <v>0</v>
      </c>
      <c r="X101" s="50">
        <f>Tabel14[[#This Row],[Kolom13]]</f>
        <v>47</v>
      </c>
      <c r="Y101" s="50">
        <f>IF(Tabel186[[#This Row],[Kolom13]]=Goed!$C100,IF(Goed!$D100=1,-30,0),IF(Tabel186[[#This Row],[Kolom13]]=0,30,60))</f>
        <v>0</v>
      </c>
    </row>
    <row r="102" spans="1:25" x14ac:dyDescent="0.3">
      <c r="A102" s="46" t="str">
        <f>Goed!B101</f>
        <v>98b</v>
      </c>
      <c r="B102" s="50">
        <f>Tabel14[[#This Row],[Kolom2]]</f>
        <v>0</v>
      </c>
      <c r="C102" s="50">
        <f>IF(Tabel186[[#This Row],[Kolom2]]=Goed!C101,IF(Goed!$D101=1,-30,0),IF(Tabel186[[#This Row],[Kolom2]]=0,30,60))</f>
        <v>30</v>
      </c>
      <c r="D102" s="50">
        <f>Tabel14[[#This Row],[Kolom3]]</f>
        <v>0</v>
      </c>
      <c r="E102" s="50">
        <f>IF(Tabel186[[#This Row],[Kolom3]]=Goed!$C101,IF(Goed!$D101=1,-30,0),IF(Tabel186[[#This Row],[Kolom3]]=0,30,60))</f>
        <v>30</v>
      </c>
      <c r="F102" s="50">
        <f>Tabel14[[#This Row],[Kolom4]]</f>
        <v>0</v>
      </c>
      <c r="G102" s="50">
        <f>IF(Tabel186[[#This Row],[Kolom4]]=Goed!$C101,IF(Goed!$D101=1,-30,0),IF(Tabel186[[#This Row],[Kolom4]]=0,30,60))</f>
        <v>30</v>
      </c>
      <c r="H102" s="50">
        <f>Tabel14[[#This Row],[Kolom5]]</f>
        <v>0</v>
      </c>
      <c r="I102" s="50">
        <f>IF(Tabel186[[#This Row],[Kolom5]]=Goed!$C101,IF(Goed!$D101=1,-30,0),IF(Tabel186[[#This Row],[Kolom5]]=0,30,60))</f>
        <v>30</v>
      </c>
      <c r="J102" s="50">
        <f>Tabel14[[#This Row],[Kolom6]]</f>
        <v>0</v>
      </c>
      <c r="K102" s="50">
        <f>IF(Tabel186[[#This Row],[Kolom6]]=Goed!$C101,IF(Goed!$D101=1,-30,0),IF(Tabel186[[#This Row],[Kolom6]]=0,30,60))</f>
        <v>30</v>
      </c>
      <c r="L102" s="50">
        <f>Tabel14[[#This Row],[Kolom7]]</f>
        <v>21</v>
      </c>
      <c r="M102" s="50">
        <f>IF(Tabel186[[#This Row],[Kolom7]]=Goed!$C101,IF(Goed!$D101=1,-30,0),IF(Tabel186[[#This Row],[Kolom7]]=0,30,60))</f>
        <v>0</v>
      </c>
      <c r="N102" s="50">
        <f>Tabel14[[#This Row],[Kolom8]]</f>
        <v>0</v>
      </c>
      <c r="O102" s="50">
        <f>IF(Tabel186[[#This Row],[Kolom8]]=Goed!$C101,IF(Goed!$D101=1,-30,0),IF(Tabel186[[#This Row],[Kolom8]]=0,30,60))</f>
        <v>30</v>
      </c>
      <c r="P102" s="50">
        <f>Tabel14[[#This Row],[Kolom9]]</f>
        <v>20</v>
      </c>
      <c r="Q102" s="50">
        <f>IF(Tabel186[[#This Row],[Kolom9]]=Goed!$C101,IF(Goed!$D101=1,-30,0),IF(Tabel186[[#This Row],[Kolom9]]=0,30,60))</f>
        <v>60</v>
      </c>
      <c r="R102" s="50">
        <f>Tabel14[[#This Row],[Kolom10]]</f>
        <v>21</v>
      </c>
      <c r="S102" s="50">
        <f>IF(Tabel186[[#This Row],[Kolom10]]=Goed!$C101,IF(Goed!$D101=1,-30,0),IF(Tabel186[[#This Row],[Kolom10]]=0,30,60))</f>
        <v>0</v>
      </c>
      <c r="T102" s="50">
        <f>Tabel14[[#This Row],[Kolom11]]</f>
        <v>21</v>
      </c>
      <c r="U102" s="50">
        <f>IF(Tabel186[[#This Row],[Kolom11]]=Goed!$C101,IF(Goed!$D101=1,-30,0),IF(Tabel186[[#This Row],[Kolom11]]=0,30,60))</f>
        <v>0</v>
      </c>
      <c r="V102" s="50">
        <f>Tabel14[[#This Row],[Kolom12]]</f>
        <v>0</v>
      </c>
      <c r="W102" s="50">
        <f>IF(Tabel186[[#This Row],[Kolom12]]=Goed!$C101,IF(Goed!$D101=1,-30,0),IF(Tabel186[[#This Row],[Kolom12]]=0,30,60))</f>
        <v>30</v>
      </c>
      <c r="X102" s="50">
        <f>Tabel14[[#This Row],[Kolom13]]</f>
        <v>21</v>
      </c>
      <c r="Y102" s="50">
        <f>IF(Tabel186[[#This Row],[Kolom13]]=Goed!$C101,IF(Goed!$D101=1,-30,0),IF(Tabel186[[#This Row],[Kolom13]]=0,30,60))</f>
        <v>0</v>
      </c>
    </row>
    <row r="103" spans="1:25" x14ac:dyDescent="0.3">
      <c r="A103" s="46" t="str">
        <f>Goed!B102</f>
        <v>98c</v>
      </c>
      <c r="B103" s="50">
        <f>Tabel14[[#This Row],[Kolom2]]</f>
        <v>0</v>
      </c>
      <c r="C103" s="50">
        <f>IF(Tabel186[[#This Row],[Kolom2]]=Goed!C102,IF(Goed!$D102=1,-30,0),IF(Tabel186[[#This Row],[Kolom2]]=0,30,60))</f>
        <v>30</v>
      </c>
      <c r="D103" s="50">
        <f>Tabel14[[#This Row],[Kolom3]]</f>
        <v>0</v>
      </c>
      <c r="E103" s="50">
        <f>IF(Tabel186[[#This Row],[Kolom3]]=Goed!$C102,IF(Goed!$D102=1,-30,0),IF(Tabel186[[#This Row],[Kolom3]]=0,30,60))</f>
        <v>30</v>
      </c>
      <c r="F103" s="50">
        <f>Tabel14[[#This Row],[Kolom4]]</f>
        <v>0</v>
      </c>
      <c r="G103" s="50">
        <f>IF(Tabel186[[#This Row],[Kolom4]]=Goed!$C102,IF(Goed!$D102=1,-30,0),IF(Tabel186[[#This Row],[Kolom4]]=0,30,60))</f>
        <v>30</v>
      </c>
      <c r="H103" s="50">
        <f>Tabel14[[#This Row],[Kolom5]]</f>
        <v>0</v>
      </c>
      <c r="I103" s="50">
        <f>IF(Tabel186[[#This Row],[Kolom5]]=Goed!$C102,IF(Goed!$D102=1,-30,0),IF(Tabel186[[#This Row],[Kolom5]]=0,30,60))</f>
        <v>30</v>
      </c>
      <c r="J103" s="50">
        <f>Tabel14[[#This Row],[Kolom6]]</f>
        <v>0</v>
      </c>
      <c r="K103" s="50">
        <f>IF(Tabel186[[#This Row],[Kolom6]]=Goed!$C102,IF(Goed!$D102=1,-30,0),IF(Tabel186[[#This Row],[Kolom6]]=0,30,60))</f>
        <v>30</v>
      </c>
      <c r="L103" s="50">
        <f>Tabel14[[#This Row],[Kolom7]]</f>
        <v>0</v>
      </c>
      <c r="M103" s="50">
        <f>IF(Tabel186[[#This Row],[Kolom7]]=Goed!$C102,IF(Goed!$D102=1,-30,0),IF(Tabel186[[#This Row],[Kolom7]]=0,30,60))</f>
        <v>30</v>
      </c>
      <c r="N103" s="50">
        <f>Tabel14[[#This Row],[Kolom8]]</f>
        <v>0</v>
      </c>
      <c r="O103" s="50">
        <f>IF(Tabel186[[#This Row],[Kolom8]]=Goed!$C102,IF(Goed!$D102=1,-30,0),IF(Tabel186[[#This Row],[Kolom8]]=0,30,60))</f>
        <v>30</v>
      </c>
      <c r="P103" s="50">
        <f>Tabel14[[#This Row],[Kolom9]]</f>
        <v>58</v>
      </c>
      <c r="Q103" s="50">
        <f>IF(Tabel186[[#This Row],[Kolom9]]=Goed!$C102,IF(Goed!$D102=1,-30,0),IF(Tabel186[[#This Row],[Kolom9]]=0,30,60))</f>
        <v>-30</v>
      </c>
      <c r="R103" s="50">
        <f>Tabel14[[#This Row],[Kolom10]]</f>
        <v>58</v>
      </c>
      <c r="S103" s="50">
        <f>IF(Tabel186[[#This Row],[Kolom10]]=Goed!$C102,IF(Goed!$D102=1,-30,0),IF(Tabel186[[#This Row],[Kolom10]]=0,30,60))</f>
        <v>-30</v>
      </c>
      <c r="T103" s="50">
        <f>Tabel14[[#This Row],[Kolom11]]</f>
        <v>58</v>
      </c>
      <c r="U103" s="50">
        <f>IF(Tabel186[[#This Row],[Kolom11]]=Goed!$C102,IF(Goed!$D102=1,-30,0),IF(Tabel186[[#This Row],[Kolom11]]=0,30,60))</f>
        <v>-30</v>
      </c>
      <c r="V103" s="50">
        <f>Tabel14[[#This Row],[Kolom12]]</f>
        <v>0</v>
      </c>
      <c r="W103" s="50">
        <f>IF(Tabel186[[#This Row],[Kolom12]]=Goed!$C102,IF(Goed!$D102=1,-30,0),IF(Tabel186[[#This Row],[Kolom12]]=0,30,60))</f>
        <v>30</v>
      </c>
      <c r="X103" s="50">
        <f>Tabel14[[#This Row],[Kolom13]]</f>
        <v>58</v>
      </c>
      <c r="Y103" s="50">
        <f>IF(Tabel186[[#This Row],[Kolom13]]=Goed!$C102,IF(Goed!$D102=1,-30,0),IF(Tabel186[[#This Row],[Kolom13]]=0,30,60))</f>
        <v>-30</v>
      </c>
    </row>
    <row r="104" spans="1:25" x14ac:dyDescent="0.3">
      <c r="A104" s="46">
        <f>Goed!B103</f>
        <v>99</v>
      </c>
      <c r="B104" s="50">
        <f>Tabel14[[#This Row],[Kolom2]]</f>
        <v>0</v>
      </c>
      <c r="C104" s="50">
        <f>IF(Tabel186[[#This Row],[Kolom2]]=Goed!C103,IF(Goed!$D103=1,-30,0),IF(Tabel186[[#This Row],[Kolom2]]=0,30,60))</f>
        <v>30</v>
      </c>
      <c r="D104" s="50">
        <f>Tabel14[[#This Row],[Kolom3]]</f>
        <v>0</v>
      </c>
      <c r="E104" s="50">
        <f>IF(Tabel186[[#This Row],[Kolom3]]=Goed!$C103,IF(Goed!$D103=1,-30,0),IF(Tabel186[[#This Row],[Kolom3]]=0,30,60))</f>
        <v>30</v>
      </c>
      <c r="F104" s="50">
        <f>Tabel14[[#This Row],[Kolom4]]</f>
        <v>0</v>
      </c>
      <c r="G104" s="50">
        <f>IF(Tabel186[[#This Row],[Kolom4]]=Goed!$C103,IF(Goed!$D103=1,-30,0),IF(Tabel186[[#This Row],[Kolom4]]=0,30,60))</f>
        <v>30</v>
      </c>
      <c r="H104" s="50">
        <f>Tabel14[[#This Row],[Kolom5]]</f>
        <v>0</v>
      </c>
      <c r="I104" s="50">
        <f>IF(Tabel186[[#This Row],[Kolom5]]=Goed!$C103,IF(Goed!$D103=1,-30,0),IF(Tabel186[[#This Row],[Kolom5]]=0,30,60))</f>
        <v>30</v>
      </c>
      <c r="J104" s="50">
        <f>Tabel14[[#This Row],[Kolom6]]</f>
        <v>0</v>
      </c>
      <c r="K104" s="50">
        <f>IF(Tabel186[[#This Row],[Kolom6]]=Goed!$C103,IF(Goed!$D103=1,-30,0),IF(Tabel186[[#This Row],[Kolom6]]=0,30,60))</f>
        <v>30</v>
      </c>
      <c r="L104" s="50">
        <f>Tabel14[[#This Row],[Kolom7]]</f>
        <v>0</v>
      </c>
      <c r="M104" s="50">
        <f>IF(Tabel186[[#This Row],[Kolom7]]=Goed!$C103,IF(Goed!$D103=1,-30,0),IF(Tabel186[[#This Row],[Kolom7]]=0,30,60))</f>
        <v>30</v>
      </c>
      <c r="N104" s="50">
        <f>Tabel14[[#This Row],[Kolom8]]</f>
        <v>0</v>
      </c>
      <c r="O104" s="50">
        <f>IF(Tabel186[[#This Row],[Kolom8]]=Goed!$C103,IF(Goed!$D103=1,-30,0),IF(Tabel186[[#This Row],[Kolom8]]=0,30,60))</f>
        <v>30</v>
      </c>
      <c r="P104" s="50">
        <f>Tabel14[[#This Row],[Kolom9]]</f>
        <v>0</v>
      </c>
      <c r="Q104" s="50">
        <f>IF(Tabel186[[#This Row],[Kolom9]]=Goed!$C103,IF(Goed!$D103=1,-30,0),IF(Tabel186[[#This Row],[Kolom9]]=0,30,60))</f>
        <v>30</v>
      </c>
      <c r="R104" s="50">
        <f>Tabel14[[#This Row],[Kolom10]]</f>
        <v>20</v>
      </c>
      <c r="S104" s="50">
        <f>IF(Tabel186[[#This Row],[Kolom10]]=Goed!$C103,IF(Goed!$D103=1,-30,0),IF(Tabel186[[#This Row],[Kolom10]]=0,30,60))</f>
        <v>60</v>
      </c>
      <c r="T104" s="50">
        <f>Tabel14[[#This Row],[Kolom11]]</f>
        <v>0</v>
      </c>
      <c r="U104" s="50">
        <f>IF(Tabel186[[#This Row],[Kolom11]]=Goed!$C103,IF(Goed!$D103=1,-30,0),IF(Tabel186[[#This Row],[Kolom11]]=0,30,60))</f>
        <v>30</v>
      </c>
      <c r="V104" s="50">
        <f>Tabel14[[#This Row],[Kolom12]]</f>
        <v>0</v>
      </c>
      <c r="W104" s="50">
        <f>IF(Tabel186[[#This Row],[Kolom12]]=Goed!$C103,IF(Goed!$D103=1,-30,0),IF(Tabel186[[#This Row],[Kolom12]]=0,30,60))</f>
        <v>30</v>
      </c>
      <c r="X104" s="50">
        <f>Tabel14[[#This Row],[Kolom13]]</f>
        <v>77</v>
      </c>
      <c r="Y104" s="50">
        <f>IF(Tabel186[[#This Row],[Kolom13]]=Goed!$C103,IF(Goed!$D103=1,-30,0),IF(Tabel186[[#This Row],[Kolom13]]=0,30,60))</f>
        <v>-30</v>
      </c>
    </row>
    <row r="105" spans="1:25" x14ac:dyDescent="0.3">
      <c r="A105" s="46">
        <f>Goed!B104</f>
        <v>100</v>
      </c>
      <c r="B105" s="50">
        <f>Tabel14[[#This Row],[Kolom2]]</f>
        <v>0</v>
      </c>
      <c r="C105" s="50">
        <f>IF(Tabel186[[#This Row],[Kolom2]]=Goed!C104,IF(Goed!$D104=1,-30,0),IF(Tabel186[[#This Row],[Kolom2]]=0,30,60))</f>
        <v>30</v>
      </c>
      <c r="D105" s="50">
        <f>Tabel14[[#This Row],[Kolom3]]</f>
        <v>0</v>
      </c>
      <c r="E105" s="50">
        <f>IF(Tabel186[[#This Row],[Kolom3]]=Goed!$C104,IF(Goed!$D104=1,-30,0),IF(Tabel186[[#This Row],[Kolom3]]=0,30,60))</f>
        <v>30</v>
      </c>
      <c r="F105" s="50">
        <f>Tabel14[[#This Row],[Kolom4]]</f>
        <v>6</v>
      </c>
      <c r="G105" s="50">
        <f>IF(Tabel186[[#This Row],[Kolom4]]=Goed!$C104,IF(Goed!$D104=1,-30,0),IF(Tabel186[[#This Row],[Kolom4]]=0,30,60))</f>
        <v>0</v>
      </c>
      <c r="H105" s="50">
        <f>Tabel14[[#This Row],[Kolom5]]</f>
        <v>0</v>
      </c>
      <c r="I105" s="50">
        <f>IF(Tabel186[[#This Row],[Kolom5]]=Goed!$C104,IF(Goed!$D104=1,-30,0),IF(Tabel186[[#This Row],[Kolom5]]=0,30,60))</f>
        <v>30</v>
      </c>
      <c r="J105" s="50">
        <f>Tabel14[[#This Row],[Kolom6]]</f>
        <v>6</v>
      </c>
      <c r="K105" s="50">
        <f>IF(Tabel186[[#This Row],[Kolom6]]=Goed!$C104,IF(Goed!$D104=1,-30,0),IF(Tabel186[[#This Row],[Kolom6]]=0,30,60))</f>
        <v>0</v>
      </c>
      <c r="L105" s="50">
        <f>Tabel14[[#This Row],[Kolom7]]</f>
        <v>0</v>
      </c>
      <c r="M105" s="50">
        <f>IF(Tabel186[[#This Row],[Kolom7]]=Goed!$C104,IF(Goed!$D104=1,-30,0),IF(Tabel186[[#This Row],[Kolom7]]=0,30,60))</f>
        <v>30</v>
      </c>
      <c r="N105" s="50">
        <f>Tabel14[[#This Row],[Kolom8]]</f>
        <v>0</v>
      </c>
      <c r="O105" s="50">
        <f>IF(Tabel186[[#This Row],[Kolom8]]=Goed!$C104,IF(Goed!$D104=1,-30,0),IF(Tabel186[[#This Row],[Kolom8]]=0,30,60))</f>
        <v>30</v>
      </c>
      <c r="P105" s="50">
        <f>Tabel14[[#This Row],[Kolom9]]</f>
        <v>0</v>
      </c>
      <c r="Q105" s="50">
        <f>IF(Tabel186[[#This Row],[Kolom9]]=Goed!$C104,IF(Goed!$D104=1,-30,0),IF(Tabel186[[#This Row],[Kolom9]]=0,30,60))</f>
        <v>30</v>
      </c>
      <c r="R105" s="50">
        <f>Tabel14[[#This Row],[Kolom10]]</f>
        <v>6</v>
      </c>
      <c r="S105" s="50">
        <f>IF(Tabel186[[#This Row],[Kolom10]]=Goed!$C104,IF(Goed!$D104=1,-30,0),IF(Tabel186[[#This Row],[Kolom10]]=0,30,60))</f>
        <v>0</v>
      </c>
      <c r="T105" s="50">
        <f>Tabel14[[#This Row],[Kolom11]]</f>
        <v>0</v>
      </c>
      <c r="U105" s="50">
        <f>IF(Tabel186[[#This Row],[Kolom11]]=Goed!$C104,IF(Goed!$D104=1,-30,0),IF(Tabel186[[#This Row],[Kolom11]]=0,30,60))</f>
        <v>30</v>
      </c>
      <c r="V105" s="50">
        <f>Tabel14[[#This Row],[Kolom12]]</f>
        <v>6</v>
      </c>
      <c r="W105" s="50">
        <f>IF(Tabel186[[#This Row],[Kolom12]]=Goed!$C104,IF(Goed!$D104=1,-30,0),IF(Tabel186[[#This Row],[Kolom12]]=0,30,60))</f>
        <v>0</v>
      </c>
      <c r="X105" s="50">
        <f>Tabel14[[#This Row],[Kolom13]]</f>
        <v>6</v>
      </c>
      <c r="Y105" s="50">
        <f>IF(Tabel186[[#This Row],[Kolom13]]=Goed!$C104,IF(Goed!$D104=1,-30,0),IF(Tabel186[[#This Row],[Kolom13]]=0,30,60))</f>
        <v>0</v>
      </c>
    </row>
    <row r="106" spans="1:25" x14ac:dyDescent="0.3">
      <c r="A106" s="46">
        <f>Goed!B105</f>
        <v>101</v>
      </c>
      <c r="B106" s="50">
        <f>Tabel14[[#This Row],[Kolom2]]</f>
        <v>13</v>
      </c>
      <c r="C106" s="50">
        <f>IF(Tabel186[[#This Row],[Kolom2]]=Goed!C105,IF(Goed!$D105=1,-30,0),IF(Tabel186[[#This Row],[Kolom2]]=0,30,60))</f>
        <v>0</v>
      </c>
      <c r="D106" s="50">
        <f>Tabel14[[#This Row],[Kolom3]]</f>
        <v>13</v>
      </c>
      <c r="E106" s="50">
        <f>IF(Tabel186[[#This Row],[Kolom3]]=Goed!$C105,IF(Goed!$D105=1,-30,0),IF(Tabel186[[#This Row],[Kolom3]]=0,30,60))</f>
        <v>0</v>
      </c>
      <c r="F106" s="50">
        <f>Tabel14[[#This Row],[Kolom4]]</f>
        <v>13</v>
      </c>
      <c r="G106" s="50">
        <f>IF(Tabel186[[#This Row],[Kolom4]]=Goed!$C105,IF(Goed!$D105=1,-30,0),IF(Tabel186[[#This Row],[Kolom4]]=0,30,60))</f>
        <v>0</v>
      </c>
      <c r="H106" s="50">
        <f>Tabel14[[#This Row],[Kolom5]]</f>
        <v>13</v>
      </c>
      <c r="I106" s="50">
        <f>IF(Tabel186[[#This Row],[Kolom5]]=Goed!$C105,IF(Goed!$D105=1,-30,0),IF(Tabel186[[#This Row],[Kolom5]]=0,30,60))</f>
        <v>0</v>
      </c>
      <c r="J106" s="50">
        <f>Tabel14[[#This Row],[Kolom6]]</f>
        <v>0</v>
      </c>
      <c r="K106" s="50">
        <f>IF(Tabel186[[#This Row],[Kolom6]]=Goed!$C105,IF(Goed!$D105=1,-30,0),IF(Tabel186[[#This Row],[Kolom6]]=0,30,60))</f>
        <v>30</v>
      </c>
      <c r="L106" s="50">
        <f>Tabel14[[#This Row],[Kolom7]]</f>
        <v>0</v>
      </c>
      <c r="M106" s="50">
        <f>IF(Tabel186[[#This Row],[Kolom7]]=Goed!$C105,IF(Goed!$D105=1,-30,0),IF(Tabel186[[#This Row],[Kolom7]]=0,30,60))</f>
        <v>30</v>
      </c>
      <c r="N106" s="50">
        <f>Tabel14[[#This Row],[Kolom8]]</f>
        <v>13</v>
      </c>
      <c r="O106" s="50">
        <f>IF(Tabel186[[#This Row],[Kolom8]]=Goed!$C105,IF(Goed!$D105=1,-30,0),IF(Tabel186[[#This Row],[Kolom8]]=0,30,60))</f>
        <v>0</v>
      </c>
      <c r="P106" s="50">
        <f>Tabel14[[#This Row],[Kolom9]]</f>
        <v>13</v>
      </c>
      <c r="Q106" s="50">
        <f>IF(Tabel186[[#This Row],[Kolom9]]=Goed!$C105,IF(Goed!$D105=1,-30,0),IF(Tabel186[[#This Row],[Kolom9]]=0,30,60))</f>
        <v>0</v>
      </c>
      <c r="R106" s="50">
        <f>Tabel14[[#This Row],[Kolom10]]</f>
        <v>0</v>
      </c>
      <c r="S106" s="50">
        <f>IF(Tabel186[[#This Row],[Kolom10]]=Goed!$C105,IF(Goed!$D105=1,-30,0),IF(Tabel186[[#This Row],[Kolom10]]=0,30,60))</f>
        <v>30</v>
      </c>
      <c r="T106" s="50">
        <f>Tabel14[[#This Row],[Kolom11]]</f>
        <v>13</v>
      </c>
      <c r="U106" s="50">
        <f>IF(Tabel186[[#This Row],[Kolom11]]=Goed!$C105,IF(Goed!$D105=1,-30,0),IF(Tabel186[[#This Row],[Kolom11]]=0,30,60))</f>
        <v>0</v>
      </c>
      <c r="V106" s="50">
        <f>Tabel14[[#This Row],[Kolom12]]</f>
        <v>13</v>
      </c>
      <c r="W106" s="50">
        <f>IF(Tabel186[[#This Row],[Kolom12]]=Goed!$C105,IF(Goed!$D105=1,-30,0),IF(Tabel186[[#This Row],[Kolom12]]=0,30,60))</f>
        <v>0</v>
      </c>
      <c r="X106" s="50">
        <f>Tabel14[[#This Row],[Kolom13]]</f>
        <v>13</v>
      </c>
      <c r="Y106" s="50">
        <f>IF(Tabel186[[#This Row],[Kolom13]]=Goed!$C105,IF(Goed!$D105=1,-30,0),IF(Tabel186[[#This Row],[Kolom13]]=0,30,60))</f>
        <v>0</v>
      </c>
    </row>
    <row r="107" spans="1:25" x14ac:dyDescent="0.3">
      <c r="A107" s="46">
        <f>Goed!B106</f>
        <v>102</v>
      </c>
      <c r="B107" s="50">
        <f>Tabel14[[#This Row],[Kolom2]]</f>
        <v>6</v>
      </c>
      <c r="C107" s="50">
        <f>IF(Tabel186[[#This Row],[Kolom2]]=Goed!C106,IF(Goed!$D106=1,-30,0),IF(Tabel186[[#This Row],[Kolom2]]=0,30,60))</f>
        <v>0</v>
      </c>
      <c r="D107" s="50">
        <f>Tabel14[[#This Row],[Kolom3]]</f>
        <v>6</v>
      </c>
      <c r="E107" s="50">
        <f>IF(Tabel186[[#This Row],[Kolom3]]=Goed!$C106,IF(Goed!$D106=1,-30,0),IF(Tabel186[[#This Row],[Kolom3]]=0,30,60))</f>
        <v>0</v>
      </c>
      <c r="F107" s="50">
        <f>Tabel14[[#This Row],[Kolom4]]</f>
        <v>0</v>
      </c>
      <c r="G107" s="50">
        <f>IF(Tabel186[[#This Row],[Kolom4]]=Goed!$C106,IF(Goed!$D106=1,-30,0),IF(Tabel186[[#This Row],[Kolom4]]=0,30,60))</f>
        <v>30</v>
      </c>
      <c r="H107" s="50">
        <f>Tabel14[[#This Row],[Kolom5]]</f>
        <v>6</v>
      </c>
      <c r="I107" s="50">
        <f>IF(Tabel186[[#This Row],[Kolom5]]=Goed!$C106,IF(Goed!$D106=1,-30,0),IF(Tabel186[[#This Row],[Kolom5]]=0,30,60))</f>
        <v>0</v>
      </c>
      <c r="J107" s="50">
        <f>Tabel14[[#This Row],[Kolom6]]</f>
        <v>0</v>
      </c>
      <c r="K107" s="50">
        <f>IF(Tabel186[[#This Row],[Kolom6]]=Goed!$C106,IF(Goed!$D106=1,-30,0),IF(Tabel186[[#This Row],[Kolom6]]=0,30,60))</f>
        <v>30</v>
      </c>
      <c r="L107" s="50">
        <f>Tabel14[[#This Row],[Kolom7]]</f>
        <v>6</v>
      </c>
      <c r="M107" s="50">
        <f>IF(Tabel186[[#This Row],[Kolom7]]=Goed!$C106,IF(Goed!$D106=1,-30,0),IF(Tabel186[[#This Row],[Kolom7]]=0,30,60))</f>
        <v>0</v>
      </c>
      <c r="N107" s="50">
        <f>Tabel14[[#This Row],[Kolom8]]</f>
        <v>6</v>
      </c>
      <c r="O107" s="50">
        <f>IF(Tabel186[[#This Row],[Kolom8]]=Goed!$C106,IF(Goed!$D106=1,-30,0),IF(Tabel186[[#This Row],[Kolom8]]=0,30,60))</f>
        <v>0</v>
      </c>
      <c r="P107" s="50">
        <f>Tabel14[[#This Row],[Kolom9]]</f>
        <v>6</v>
      </c>
      <c r="Q107" s="50">
        <f>IF(Tabel186[[#This Row],[Kolom9]]=Goed!$C106,IF(Goed!$D106=1,-30,0),IF(Tabel186[[#This Row],[Kolom9]]=0,30,60))</f>
        <v>0</v>
      </c>
      <c r="R107" s="50">
        <f>Tabel14[[#This Row],[Kolom10]]</f>
        <v>6</v>
      </c>
      <c r="S107" s="50">
        <f>IF(Tabel186[[#This Row],[Kolom10]]=Goed!$C106,IF(Goed!$D106=1,-30,0),IF(Tabel186[[#This Row],[Kolom10]]=0,30,60))</f>
        <v>0</v>
      </c>
      <c r="T107" s="50">
        <f>Tabel14[[#This Row],[Kolom11]]</f>
        <v>6</v>
      </c>
      <c r="U107" s="50">
        <f>IF(Tabel186[[#This Row],[Kolom11]]=Goed!$C106,IF(Goed!$D106=1,-30,0),IF(Tabel186[[#This Row],[Kolom11]]=0,30,60))</f>
        <v>0</v>
      </c>
      <c r="V107" s="50">
        <f>Tabel14[[#This Row],[Kolom12]]</f>
        <v>0</v>
      </c>
      <c r="W107" s="50">
        <f>IF(Tabel186[[#This Row],[Kolom12]]=Goed!$C106,IF(Goed!$D106=1,-30,0),IF(Tabel186[[#This Row],[Kolom12]]=0,30,60))</f>
        <v>30</v>
      </c>
      <c r="X107" s="50">
        <f>Tabel14[[#This Row],[Kolom13]]</f>
        <v>6</v>
      </c>
      <c r="Y107" s="50">
        <f>IF(Tabel186[[#This Row],[Kolom13]]=Goed!$C106,IF(Goed!$D106=1,-30,0),IF(Tabel186[[#This Row],[Kolom13]]=0,30,60))</f>
        <v>0</v>
      </c>
    </row>
    <row r="108" spans="1:25" x14ac:dyDescent="0.3">
      <c r="A108" s="46">
        <f>Goed!B107</f>
        <v>103</v>
      </c>
      <c r="B108" s="50">
        <f>Tabel14[[#This Row],[Kolom2]]</f>
        <v>0</v>
      </c>
      <c r="C108" s="50">
        <f>IF(Tabel186[[#This Row],[Kolom2]]=Goed!C107,IF(Goed!$D107=1,-30,0),IF(Tabel186[[#This Row],[Kolom2]]=0,30,60))</f>
        <v>30</v>
      </c>
      <c r="D108" s="50">
        <f>Tabel14[[#This Row],[Kolom3]]</f>
        <v>0</v>
      </c>
      <c r="E108" s="50">
        <f>IF(Tabel186[[#This Row],[Kolom3]]=Goed!$C107,IF(Goed!$D107=1,-30,0),IF(Tabel186[[#This Row],[Kolom3]]=0,30,60))</f>
        <v>30</v>
      </c>
      <c r="F108" s="50">
        <f>Tabel14[[#This Row],[Kolom4]]</f>
        <v>0</v>
      </c>
      <c r="G108" s="50">
        <f>IF(Tabel186[[#This Row],[Kolom4]]=Goed!$C107,IF(Goed!$D107=1,-30,0),IF(Tabel186[[#This Row],[Kolom4]]=0,30,60))</f>
        <v>30</v>
      </c>
      <c r="H108" s="50">
        <f>Tabel14[[#This Row],[Kolom5]]</f>
        <v>0</v>
      </c>
      <c r="I108" s="50">
        <f>IF(Tabel186[[#This Row],[Kolom5]]=Goed!$C107,IF(Goed!$D107=1,-30,0),IF(Tabel186[[#This Row],[Kolom5]]=0,30,60))</f>
        <v>30</v>
      </c>
      <c r="J108" s="50">
        <f>Tabel14[[#This Row],[Kolom6]]</f>
        <v>0</v>
      </c>
      <c r="K108" s="50">
        <f>IF(Tabel186[[#This Row],[Kolom6]]=Goed!$C107,IF(Goed!$D107=1,-30,0),IF(Tabel186[[#This Row],[Kolom6]]=0,30,60))</f>
        <v>30</v>
      </c>
      <c r="L108" s="50">
        <f>Tabel14[[#This Row],[Kolom7]]</f>
        <v>0</v>
      </c>
      <c r="M108" s="50">
        <f>IF(Tabel186[[#This Row],[Kolom7]]=Goed!$C107,IF(Goed!$D107=1,-30,0),IF(Tabel186[[#This Row],[Kolom7]]=0,30,60))</f>
        <v>30</v>
      </c>
      <c r="N108" s="50">
        <f>Tabel14[[#This Row],[Kolom8]]</f>
        <v>0</v>
      </c>
      <c r="O108" s="50">
        <f>IF(Tabel186[[#This Row],[Kolom8]]=Goed!$C107,IF(Goed!$D107=1,-30,0),IF(Tabel186[[#This Row],[Kolom8]]=0,30,60))</f>
        <v>30</v>
      </c>
      <c r="P108" s="50">
        <f>Tabel14[[#This Row],[Kolom9]]</f>
        <v>0</v>
      </c>
      <c r="Q108" s="50">
        <f>IF(Tabel186[[#This Row],[Kolom9]]=Goed!$C107,IF(Goed!$D107=1,-30,0),IF(Tabel186[[#This Row],[Kolom9]]=0,30,60))</f>
        <v>30</v>
      </c>
      <c r="R108" s="50">
        <f>Tabel14[[#This Row],[Kolom10]]</f>
        <v>0</v>
      </c>
      <c r="S108" s="50">
        <f>IF(Tabel186[[#This Row],[Kolom10]]=Goed!$C107,IF(Goed!$D107=1,-30,0),IF(Tabel186[[#This Row],[Kolom10]]=0,30,60))</f>
        <v>30</v>
      </c>
      <c r="T108" s="50">
        <f>Tabel14[[#This Row],[Kolom11]]</f>
        <v>0</v>
      </c>
      <c r="U108" s="50">
        <f>IF(Tabel186[[#This Row],[Kolom11]]=Goed!$C107,IF(Goed!$D107=1,-30,0),IF(Tabel186[[#This Row],[Kolom11]]=0,30,60))</f>
        <v>30</v>
      </c>
      <c r="V108" s="50">
        <f>Tabel14[[#This Row],[Kolom12]]</f>
        <v>0</v>
      </c>
      <c r="W108" s="50">
        <f>IF(Tabel186[[#This Row],[Kolom12]]=Goed!$C107,IF(Goed!$D107=1,-30,0),IF(Tabel186[[#This Row],[Kolom12]]=0,30,60))</f>
        <v>30</v>
      </c>
      <c r="X108" s="50">
        <f>Tabel14[[#This Row],[Kolom13]]</f>
        <v>0</v>
      </c>
      <c r="Y108" s="50">
        <f>IF(Tabel186[[#This Row],[Kolom13]]=Goed!$C107,IF(Goed!$D107=1,-30,0),IF(Tabel186[[#This Row],[Kolom13]]=0,30,60))</f>
        <v>30</v>
      </c>
    </row>
    <row r="109" spans="1:25" x14ac:dyDescent="0.3">
      <c r="A109" s="46">
        <f>Goed!B108</f>
        <v>104</v>
      </c>
      <c r="B109" s="50">
        <f>Tabel14[[#This Row],[Kolom2]]</f>
        <v>0</v>
      </c>
      <c r="C109" s="50">
        <f>IF(Tabel186[[#This Row],[Kolom2]]=Goed!C108,IF(Goed!$D108=1,-30,0),IF(Tabel186[[#This Row],[Kolom2]]=0,30,60))</f>
        <v>30</v>
      </c>
      <c r="D109" s="50">
        <f>Tabel14[[#This Row],[Kolom3]]</f>
        <v>0</v>
      </c>
      <c r="E109" s="50">
        <f>IF(Tabel186[[#This Row],[Kolom3]]=Goed!$C108,IF(Goed!$D108=1,-30,0),IF(Tabel186[[#This Row],[Kolom3]]=0,30,60))</f>
        <v>30</v>
      </c>
      <c r="F109" s="50">
        <f>Tabel14[[#This Row],[Kolom4]]</f>
        <v>31</v>
      </c>
      <c r="G109" s="50">
        <f>IF(Tabel186[[#This Row],[Kolom4]]=Goed!$C108,IF(Goed!$D108=1,-30,0),IF(Tabel186[[#This Row],[Kolom4]]=0,30,60))</f>
        <v>0</v>
      </c>
      <c r="H109" s="50">
        <f>Tabel14[[#This Row],[Kolom5]]</f>
        <v>0</v>
      </c>
      <c r="I109" s="50">
        <f>IF(Tabel186[[#This Row],[Kolom5]]=Goed!$C108,IF(Goed!$D108=1,-30,0),IF(Tabel186[[#This Row],[Kolom5]]=0,30,60))</f>
        <v>30</v>
      </c>
      <c r="J109" s="50">
        <f>Tabel14[[#This Row],[Kolom6]]</f>
        <v>0</v>
      </c>
      <c r="K109" s="50">
        <f>IF(Tabel186[[#This Row],[Kolom6]]=Goed!$C108,IF(Goed!$D108=1,-30,0),IF(Tabel186[[#This Row],[Kolom6]]=0,30,60))</f>
        <v>30</v>
      </c>
      <c r="L109" s="50">
        <f>Tabel14[[#This Row],[Kolom7]]</f>
        <v>0</v>
      </c>
      <c r="M109" s="50">
        <f>IF(Tabel186[[#This Row],[Kolom7]]=Goed!$C108,IF(Goed!$D108=1,-30,0),IF(Tabel186[[#This Row],[Kolom7]]=0,30,60))</f>
        <v>30</v>
      </c>
      <c r="N109" s="50">
        <f>Tabel14[[#This Row],[Kolom8]]</f>
        <v>0</v>
      </c>
      <c r="O109" s="50">
        <f>IF(Tabel186[[#This Row],[Kolom8]]=Goed!$C108,IF(Goed!$D108=1,-30,0),IF(Tabel186[[#This Row],[Kolom8]]=0,30,60))</f>
        <v>30</v>
      </c>
      <c r="P109" s="50">
        <f>Tabel14[[#This Row],[Kolom9]]</f>
        <v>0</v>
      </c>
      <c r="Q109" s="50">
        <f>IF(Tabel186[[#This Row],[Kolom9]]=Goed!$C108,IF(Goed!$D108=1,-30,0),IF(Tabel186[[#This Row],[Kolom9]]=0,30,60))</f>
        <v>30</v>
      </c>
      <c r="R109" s="50">
        <f>Tabel14[[#This Row],[Kolom10]]</f>
        <v>0</v>
      </c>
      <c r="S109" s="50">
        <f>IF(Tabel186[[#This Row],[Kolom10]]=Goed!$C108,IF(Goed!$D108=1,-30,0),IF(Tabel186[[#This Row],[Kolom10]]=0,30,60))</f>
        <v>30</v>
      </c>
      <c r="T109" s="50">
        <f>Tabel14[[#This Row],[Kolom11]]</f>
        <v>0</v>
      </c>
      <c r="U109" s="50">
        <f>IF(Tabel186[[#This Row],[Kolom11]]=Goed!$C108,IF(Goed!$D108=1,-30,0),IF(Tabel186[[#This Row],[Kolom11]]=0,30,60))</f>
        <v>30</v>
      </c>
      <c r="V109" s="50">
        <f>Tabel14[[#This Row],[Kolom12]]</f>
        <v>31</v>
      </c>
      <c r="W109" s="50">
        <f>IF(Tabel186[[#This Row],[Kolom12]]=Goed!$C108,IF(Goed!$D108=1,-30,0),IF(Tabel186[[#This Row],[Kolom12]]=0,30,60))</f>
        <v>0</v>
      </c>
      <c r="X109" s="50">
        <f>Tabel14[[#This Row],[Kolom13]]</f>
        <v>0</v>
      </c>
      <c r="Y109" s="50">
        <f>IF(Tabel186[[#This Row],[Kolom13]]=Goed!$C108,IF(Goed!$D108=1,-30,0),IF(Tabel186[[#This Row],[Kolom13]]=0,30,60))</f>
        <v>30</v>
      </c>
    </row>
    <row r="110" spans="1:25" x14ac:dyDescent="0.3">
      <c r="A110" s="46">
        <f>Goed!B109</f>
        <v>105</v>
      </c>
      <c r="B110" s="50">
        <f>Tabel14[[#This Row],[Kolom2]]</f>
        <v>0</v>
      </c>
      <c r="C110" s="50">
        <f>IF(Tabel186[[#This Row],[Kolom2]]=Goed!C109,IF(Goed!$D109=1,-30,0),IF(Tabel186[[#This Row],[Kolom2]]=0,30,60))</f>
        <v>30</v>
      </c>
      <c r="D110" s="50">
        <f>Tabel14[[#This Row],[Kolom3]]</f>
        <v>0</v>
      </c>
      <c r="E110" s="50">
        <f>IF(Tabel186[[#This Row],[Kolom3]]=Goed!$C109,IF(Goed!$D109=1,-30,0),IF(Tabel186[[#This Row],[Kolom3]]=0,30,60))</f>
        <v>30</v>
      </c>
      <c r="F110" s="50">
        <f>Tabel14[[#This Row],[Kolom4]]</f>
        <v>0</v>
      </c>
      <c r="G110" s="50">
        <f>IF(Tabel186[[#This Row],[Kolom4]]=Goed!$C109,IF(Goed!$D109=1,-30,0),IF(Tabel186[[#This Row],[Kolom4]]=0,30,60))</f>
        <v>30</v>
      </c>
      <c r="H110" s="50">
        <f>Tabel14[[#This Row],[Kolom5]]</f>
        <v>0</v>
      </c>
      <c r="I110" s="50">
        <f>IF(Tabel186[[#This Row],[Kolom5]]=Goed!$C109,IF(Goed!$D109=1,-30,0),IF(Tabel186[[#This Row],[Kolom5]]=0,30,60))</f>
        <v>30</v>
      </c>
      <c r="J110" s="50">
        <f>Tabel14[[#This Row],[Kolom6]]</f>
        <v>47</v>
      </c>
      <c r="K110" s="50">
        <f>IF(Tabel186[[#This Row],[Kolom6]]=Goed!$C109,IF(Goed!$D109=1,-30,0),IF(Tabel186[[#This Row],[Kolom6]]=0,30,60))</f>
        <v>-30</v>
      </c>
      <c r="L110" s="50">
        <f>Tabel14[[#This Row],[Kolom7]]</f>
        <v>0</v>
      </c>
      <c r="M110" s="50">
        <f>IF(Tabel186[[#This Row],[Kolom7]]=Goed!$C109,IF(Goed!$D109=1,-30,0),IF(Tabel186[[#This Row],[Kolom7]]=0,30,60))</f>
        <v>30</v>
      </c>
      <c r="N110" s="50">
        <f>Tabel14[[#This Row],[Kolom8]]</f>
        <v>0</v>
      </c>
      <c r="O110" s="50">
        <f>IF(Tabel186[[#This Row],[Kolom8]]=Goed!$C109,IF(Goed!$D109=1,-30,0),IF(Tabel186[[#This Row],[Kolom8]]=0,30,60))</f>
        <v>30</v>
      </c>
      <c r="P110" s="50">
        <f>Tabel14[[#This Row],[Kolom9]]</f>
        <v>0</v>
      </c>
      <c r="Q110" s="50">
        <f>IF(Tabel186[[#This Row],[Kolom9]]=Goed!$C109,IF(Goed!$D109=1,-30,0),IF(Tabel186[[#This Row],[Kolom9]]=0,30,60))</f>
        <v>30</v>
      </c>
      <c r="R110" s="50">
        <f>Tabel14[[#This Row],[Kolom10]]</f>
        <v>47</v>
      </c>
      <c r="S110" s="50">
        <f>IF(Tabel186[[#This Row],[Kolom10]]=Goed!$C109,IF(Goed!$D109=1,-30,0),IF(Tabel186[[#This Row],[Kolom10]]=0,30,60))</f>
        <v>-30</v>
      </c>
      <c r="T110" s="50">
        <f>Tabel14[[#This Row],[Kolom11]]</f>
        <v>0</v>
      </c>
      <c r="U110" s="50">
        <f>IF(Tabel186[[#This Row],[Kolom11]]=Goed!$C109,IF(Goed!$D109=1,-30,0),IF(Tabel186[[#This Row],[Kolom11]]=0,30,60))</f>
        <v>30</v>
      </c>
      <c r="V110" s="50">
        <f>Tabel14[[#This Row],[Kolom12]]</f>
        <v>0</v>
      </c>
      <c r="W110" s="50">
        <f>IF(Tabel186[[#This Row],[Kolom12]]=Goed!$C109,IF(Goed!$D109=1,-30,0),IF(Tabel186[[#This Row],[Kolom12]]=0,30,60))</f>
        <v>30</v>
      </c>
      <c r="X110" s="50">
        <f>Tabel14[[#This Row],[Kolom13]]</f>
        <v>0</v>
      </c>
      <c r="Y110" s="50">
        <f>IF(Tabel186[[#This Row],[Kolom13]]=Goed!$C109,IF(Goed!$D109=1,-30,0),IF(Tabel186[[#This Row],[Kolom13]]=0,30,60))</f>
        <v>30</v>
      </c>
    </row>
    <row r="111" spans="1:25" x14ac:dyDescent="0.3">
      <c r="A111" s="46">
        <f>Goed!B110</f>
        <v>106</v>
      </c>
      <c r="B111" s="50">
        <f>Tabel14[[#This Row],[Kolom2]]</f>
        <v>11</v>
      </c>
      <c r="C111" s="50">
        <f>IF(Tabel186[[#This Row],[Kolom2]]=Goed!C110,IF(Goed!$D110=1,-30,0),IF(Tabel186[[#This Row],[Kolom2]]=0,30,60))</f>
        <v>0</v>
      </c>
      <c r="D111" s="50">
        <f>Tabel14[[#This Row],[Kolom3]]</f>
        <v>11</v>
      </c>
      <c r="E111" s="50">
        <f>IF(Tabel186[[#This Row],[Kolom3]]=Goed!$C110,IF(Goed!$D110=1,-30,0),IF(Tabel186[[#This Row],[Kolom3]]=0,30,60))</f>
        <v>0</v>
      </c>
      <c r="F111" s="50">
        <f>Tabel14[[#This Row],[Kolom4]]</f>
        <v>0</v>
      </c>
      <c r="G111" s="50">
        <f>IF(Tabel186[[#This Row],[Kolom4]]=Goed!$C110,IF(Goed!$D110=1,-30,0),IF(Tabel186[[#This Row],[Kolom4]]=0,30,60))</f>
        <v>30</v>
      </c>
      <c r="H111" s="50">
        <f>Tabel14[[#This Row],[Kolom5]]</f>
        <v>11</v>
      </c>
      <c r="I111" s="50">
        <f>IF(Tabel186[[#This Row],[Kolom5]]=Goed!$C110,IF(Goed!$D110=1,-30,0),IF(Tabel186[[#This Row],[Kolom5]]=0,30,60))</f>
        <v>0</v>
      </c>
      <c r="J111" s="50">
        <f>Tabel14[[#This Row],[Kolom6]]</f>
        <v>11</v>
      </c>
      <c r="K111" s="50">
        <f>IF(Tabel186[[#This Row],[Kolom6]]=Goed!$C110,IF(Goed!$D110=1,-30,0),IF(Tabel186[[#This Row],[Kolom6]]=0,30,60))</f>
        <v>0</v>
      </c>
      <c r="L111" s="50">
        <f>Tabel14[[#This Row],[Kolom7]]</f>
        <v>0</v>
      </c>
      <c r="M111" s="50">
        <f>IF(Tabel186[[#This Row],[Kolom7]]=Goed!$C110,IF(Goed!$D110=1,-30,0),IF(Tabel186[[#This Row],[Kolom7]]=0,30,60))</f>
        <v>30</v>
      </c>
      <c r="N111" s="50">
        <f>Tabel14[[#This Row],[Kolom8]]</f>
        <v>0</v>
      </c>
      <c r="O111" s="50">
        <f>IF(Tabel186[[#This Row],[Kolom8]]=Goed!$C110,IF(Goed!$D110=1,-30,0),IF(Tabel186[[#This Row],[Kolom8]]=0,30,60))</f>
        <v>30</v>
      </c>
      <c r="P111" s="50">
        <f>Tabel14[[#This Row],[Kolom9]]</f>
        <v>0</v>
      </c>
      <c r="Q111" s="50">
        <f>IF(Tabel186[[#This Row],[Kolom9]]=Goed!$C110,IF(Goed!$D110=1,-30,0),IF(Tabel186[[#This Row],[Kolom9]]=0,30,60))</f>
        <v>30</v>
      </c>
      <c r="R111" s="50">
        <f>Tabel14[[#This Row],[Kolom10]]</f>
        <v>11</v>
      </c>
      <c r="S111" s="50">
        <f>IF(Tabel186[[#This Row],[Kolom10]]=Goed!$C110,IF(Goed!$D110=1,-30,0),IF(Tabel186[[#This Row],[Kolom10]]=0,30,60))</f>
        <v>0</v>
      </c>
      <c r="T111" s="50">
        <f>Tabel14[[#This Row],[Kolom11]]</f>
        <v>0</v>
      </c>
      <c r="U111" s="50">
        <f>IF(Tabel186[[#This Row],[Kolom11]]=Goed!$C110,IF(Goed!$D110=1,-30,0),IF(Tabel186[[#This Row],[Kolom11]]=0,30,60))</f>
        <v>30</v>
      </c>
      <c r="V111" s="50">
        <f>Tabel14[[#This Row],[Kolom12]]</f>
        <v>0</v>
      </c>
      <c r="W111" s="50">
        <f>IF(Tabel186[[#This Row],[Kolom12]]=Goed!$C110,IF(Goed!$D110=1,-30,0),IF(Tabel186[[#This Row],[Kolom12]]=0,30,60))</f>
        <v>30</v>
      </c>
      <c r="X111" s="50">
        <f>Tabel14[[#This Row],[Kolom13]]</f>
        <v>11</v>
      </c>
      <c r="Y111" s="50">
        <f>IF(Tabel186[[#This Row],[Kolom13]]=Goed!$C110,IF(Goed!$D110=1,-30,0),IF(Tabel186[[#This Row],[Kolom13]]=0,30,60))</f>
        <v>0</v>
      </c>
    </row>
    <row r="112" spans="1:25" x14ac:dyDescent="0.3">
      <c r="A112" s="46">
        <f>Goed!B111</f>
        <v>107</v>
      </c>
      <c r="B112" s="50">
        <f>Tabel14[[#This Row],[Kolom2]]</f>
        <v>38</v>
      </c>
      <c r="C112" s="50">
        <f>IF(Tabel186[[#This Row],[Kolom2]]=Goed!C111,IF(Goed!$D111=1,-30,0),IF(Tabel186[[#This Row],[Kolom2]]=0,30,60))</f>
        <v>0</v>
      </c>
      <c r="D112" s="50">
        <f>Tabel14[[#This Row],[Kolom3]]</f>
        <v>38</v>
      </c>
      <c r="E112" s="50">
        <f>IF(Tabel186[[#This Row],[Kolom3]]=Goed!$C111,IF(Goed!$D111=1,-30,0),IF(Tabel186[[#This Row],[Kolom3]]=0,30,60))</f>
        <v>0</v>
      </c>
      <c r="F112" s="50">
        <f>Tabel14[[#This Row],[Kolom4]]</f>
        <v>0</v>
      </c>
      <c r="G112" s="50">
        <f>IF(Tabel186[[#This Row],[Kolom4]]=Goed!$C111,IF(Goed!$D111=1,-30,0),IF(Tabel186[[#This Row],[Kolom4]]=0,30,60))</f>
        <v>30</v>
      </c>
      <c r="H112" s="50">
        <f>Tabel14[[#This Row],[Kolom5]]</f>
        <v>0</v>
      </c>
      <c r="I112" s="50">
        <f>IF(Tabel186[[#This Row],[Kolom5]]=Goed!$C111,IF(Goed!$D111=1,-30,0),IF(Tabel186[[#This Row],[Kolom5]]=0,30,60))</f>
        <v>30</v>
      </c>
      <c r="J112" s="50">
        <f>Tabel14[[#This Row],[Kolom6]]</f>
        <v>38</v>
      </c>
      <c r="K112" s="50">
        <f>IF(Tabel186[[#This Row],[Kolom6]]=Goed!$C111,IF(Goed!$D111=1,-30,0),IF(Tabel186[[#This Row],[Kolom6]]=0,30,60))</f>
        <v>0</v>
      </c>
      <c r="L112" s="50">
        <f>Tabel14[[#This Row],[Kolom7]]</f>
        <v>0</v>
      </c>
      <c r="M112" s="50">
        <f>IF(Tabel186[[#This Row],[Kolom7]]=Goed!$C111,IF(Goed!$D111=1,-30,0),IF(Tabel186[[#This Row],[Kolom7]]=0,30,60))</f>
        <v>30</v>
      </c>
      <c r="N112" s="50">
        <f>Tabel14[[#This Row],[Kolom8]]</f>
        <v>38</v>
      </c>
      <c r="O112" s="50">
        <f>IF(Tabel186[[#This Row],[Kolom8]]=Goed!$C111,IF(Goed!$D111=1,-30,0),IF(Tabel186[[#This Row],[Kolom8]]=0,30,60))</f>
        <v>0</v>
      </c>
      <c r="P112" s="50">
        <f>Tabel14[[#This Row],[Kolom9]]</f>
        <v>0</v>
      </c>
      <c r="Q112" s="50">
        <f>IF(Tabel186[[#This Row],[Kolom9]]=Goed!$C111,IF(Goed!$D111=1,-30,0),IF(Tabel186[[#This Row],[Kolom9]]=0,30,60))</f>
        <v>30</v>
      </c>
      <c r="R112" s="50">
        <f>Tabel14[[#This Row],[Kolom10]]</f>
        <v>0</v>
      </c>
      <c r="S112" s="50">
        <f>IF(Tabel186[[#This Row],[Kolom10]]=Goed!$C111,IF(Goed!$D111=1,-30,0),IF(Tabel186[[#This Row],[Kolom10]]=0,30,60))</f>
        <v>30</v>
      </c>
      <c r="T112" s="50">
        <f>Tabel14[[#This Row],[Kolom11]]</f>
        <v>38</v>
      </c>
      <c r="U112" s="50">
        <f>IF(Tabel186[[#This Row],[Kolom11]]=Goed!$C111,IF(Goed!$D111=1,-30,0),IF(Tabel186[[#This Row],[Kolom11]]=0,30,60))</f>
        <v>0</v>
      </c>
      <c r="V112" s="50">
        <f>Tabel14[[#This Row],[Kolom12]]</f>
        <v>0</v>
      </c>
      <c r="W112" s="50">
        <f>IF(Tabel186[[#This Row],[Kolom12]]=Goed!$C111,IF(Goed!$D111=1,-30,0),IF(Tabel186[[#This Row],[Kolom12]]=0,30,60))</f>
        <v>30</v>
      </c>
      <c r="X112" s="50">
        <f>Tabel14[[#This Row],[Kolom13]]</f>
        <v>0</v>
      </c>
      <c r="Y112" s="50">
        <f>IF(Tabel186[[#This Row],[Kolom13]]=Goed!$C111,IF(Goed!$D111=1,-30,0),IF(Tabel186[[#This Row],[Kolom13]]=0,30,60))</f>
        <v>30</v>
      </c>
    </row>
    <row r="113" spans="1:25" x14ac:dyDescent="0.3">
      <c r="A113" s="46">
        <f>Goed!B112</f>
        <v>108</v>
      </c>
      <c r="B113" s="50">
        <f>Tabel14[[#This Row],[Kolom2]]</f>
        <v>0</v>
      </c>
      <c r="C113" s="50">
        <f>IF(Tabel186[[#This Row],[Kolom2]]=Goed!C112,IF(Goed!$D112=1,-30,0),IF(Tabel186[[#This Row],[Kolom2]]=0,30,60))</f>
        <v>30</v>
      </c>
      <c r="D113" s="50">
        <f>Tabel14[[#This Row],[Kolom3]]</f>
        <v>0</v>
      </c>
      <c r="E113" s="50">
        <f>IF(Tabel186[[#This Row],[Kolom3]]=Goed!$C112,IF(Goed!$D112=1,-30,0),IF(Tabel186[[#This Row],[Kolom3]]=0,30,60))</f>
        <v>30</v>
      </c>
      <c r="F113" s="50">
        <f>Tabel14[[#This Row],[Kolom4]]</f>
        <v>0</v>
      </c>
      <c r="G113" s="50">
        <f>IF(Tabel186[[#This Row],[Kolom4]]=Goed!$C112,IF(Goed!$D112=1,-30,0),IF(Tabel186[[#This Row],[Kolom4]]=0,30,60))</f>
        <v>30</v>
      </c>
      <c r="H113" s="50">
        <f>Tabel14[[#This Row],[Kolom5]]</f>
        <v>0</v>
      </c>
      <c r="I113" s="50">
        <f>IF(Tabel186[[#This Row],[Kolom5]]=Goed!$C112,IF(Goed!$D112=1,-30,0),IF(Tabel186[[#This Row],[Kolom5]]=0,30,60))</f>
        <v>30</v>
      </c>
      <c r="J113" s="50">
        <f>Tabel14[[#This Row],[Kolom6]]</f>
        <v>30</v>
      </c>
      <c r="K113" s="50">
        <f>IF(Tabel186[[#This Row],[Kolom6]]=Goed!$C112,IF(Goed!$D112=1,-30,0),IF(Tabel186[[#This Row],[Kolom6]]=0,30,60))</f>
        <v>0</v>
      </c>
      <c r="L113" s="50">
        <f>Tabel14[[#This Row],[Kolom7]]</f>
        <v>0</v>
      </c>
      <c r="M113" s="50">
        <f>IF(Tabel186[[#This Row],[Kolom7]]=Goed!$C112,IF(Goed!$D112=1,-30,0),IF(Tabel186[[#This Row],[Kolom7]]=0,30,60))</f>
        <v>30</v>
      </c>
      <c r="N113" s="50">
        <f>Tabel14[[#This Row],[Kolom8]]</f>
        <v>0</v>
      </c>
      <c r="O113" s="50">
        <f>IF(Tabel186[[#This Row],[Kolom8]]=Goed!$C112,IF(Goed!$D112=1,-30,0),IF(Tabel186[[#This Row],[Kolom8]]=0,30,60))</f>
        <v>30</v>
      </c>
      <c r="P113" s="50">
        <f>Tabel14[[#This Row],[Kolom9]]</f>
        <v>0</v>
      </c>
      <c r="Q113" s="50">
        <f>IF(Tabel186[[#This Row],[Kolom9]]=Goed!$C112,IF(Goed!$D112=1,-30,0),IF(Tabel186[[#This Row],[Kolom9]]=0,30,60))</f>
        <v>30</v>
      </c>
      <c r="R113" s="50">
        <f>Tabel14[[#This Row],[Kolom10]]</f>
        <v>0</v>
      </c>
      <c r="S113" s="50">
        <f>IF(Tabel186[[#This Row],[Kolom10]]=Goed!$C112,IF(Goed!$D112=1,-30,0),IF(Tabel186[[#This Row],[Kolom10]]=0,30,60))</f>
        <v>30</v>
      </c>
      <c r="T113" s="50">
        <f>Tabel14[[#This Row],[Kolom11]]</f>
        <v>0</v>
      </c>
      <c r="U113" s="50">
        <f>IF(Tabel186[[#This Row],[Kolom11]]=Goed!$C112,IF(Goed!$D112=1,-30,0),IF(Tabel186[[#This Row],[Kolom11]]=0,30,60))</f>
        <v>30</v>
      </c>
      <c r="V113" s="50">
        <f>Tabel14[[#This Row],[Kolom12]]</f>
        <v>0</v>
      </c>
      <c r="W113" s="50">
        <f>IF(Tabel186[[#This Row],[Kolom12]]=Goed!$C112,IF(Goed!$D112=1,-30,0),IF(Tabel186[[#This Row],[Kolom12]]=0,30,60))</f>
        <v>30</v>
      </c>
      <c r="X113" s="50">
        <f>Tabel14[[#This Row],[Kolom13]]</f>
        <v>0</v>
      </c>
      <c r="Y113" s="50">
        <f>IF(Tabel186[[#This Row],[Kolom13]]=Goed!$C112,IF(Goed!$D112=1,-30,0),IF(Tabel186[[#This Row],[Kolom13]]=0,30,60))</f>
        <v>30</v>
      </c>
    </row>
    <row r="114" spans="1:25" x14ac:dyDescent="0.3">
      <c r="A114" s="46">
        <f>Goed!B113</f>
        <v>109</v>
      </c>
      <c r="B114" s="50">
        <f>Tabel14[[#This Row],[Kolom2]]</f>
        <v>37</v>
      </c>
      <c r="C114" s="50">
        <f>IF(Tabel186[[#This Row],[Kolom2]]=Goed!C113,IF(Goed!$D113=1,-30,0),IF(Tabel186[[#This Row],[Kolom2]]=0,30,60))</f>
        <v>0</v>
      </c>
      <c r="D114" s="50">
        <f>Tabel14[[#This Row],[Kolom3]]</f>
        <v>37</v>
      </c>
      <c r="E114" s="50">
        <f>IF(Tabel186[[#This Row],[Kolom3]]=Goed!$C113,IF(Goed!$D113=1,-30,0),IF(Tabel186[[#This Row],[Kolom3]]=0,30,60))</f>
        <v>0</v>
      </c>
      <c r="F114" s="50">
        <f>Tabel14[[#This Row],[Kolom4]]</f>
        <v>0</v>
      </c>
      <c r="G114" s="50">
        <f>IF(Tabel186[[#This Row],[Kolom4]]=Goed!$C113,IF(Goed!$D113=1,-30,0),IF(Tabel186[[#This Row],[Kolom4]]=0,30,60))</f>
        <v>30</v>
      </c>
      <c r="H114" s="50">
        <f>Tabel14[[#This Row],[Kolom5]]</f>
        <v>137</v>
      </c>
      <c r="I114" s="50">
        <f>IF(Tabel186[[#This Row],[Kolom5]]=Goed!$C113,IF(Goed!$D113=1,-30,0),IF(Tabel186[[#This Row],[Kolom5]]=0,30,60))</f>
        <v>60</v>
      </c>
      <c r="J114" s="50">
        <f>Tabel14[[#This Row],[Kolom6]]</f>
        <v>37</v>
      </c>
      <c r="K114" s="50">
        <f>IF(Tabel186[[#This Row],[Kolom6]]=Goed!$C113,IF(Goed!$D113=1,-30,0),IF(Tabel186[[#This Row],[Kolom6]]=0,30,60))</f>
        <v>0</v>
      </c>
      <c r="L114" s="50">
        <f>Tabel14[[#This Row],[Kolom7]]</f>
        <v>37</v>
      </c>
      <c r="M114" s="50">
        <f>IF(Tabel186[[#This Row],[Kolom7]]=Goed!$C113,IF(Goed!$D113=1,-30,0),IF(Tabel186[[#This Row],[Kolom7]]=0,30,60))</f>
        <v>0</v>
      </c>
      <c r="N114" s="50">
        <f>Tabel14[[#This Row],[Kolom8]]</f>
        <v>37</v>
      </c>
      <c r="O114" s="50">
        <f>IF(Tabel186[[#This Row],[Kolom8]]=Goed!$C113,IF(Goed!$D113=1,-30,0),IF(Tabel186[[#This Row],[Kolom8]]=0,30,60))</f>
        <v>0</v>
      </c>
      <c r="P114" s="50">
        <f>Tabel14[[#This Row],[Kolom9]]</f>
        <v>37</v>
      </c>
      <c r="Q114" s="50">
        <f>IF(Tabel186[[#This Row],[Kolom9]]=Goed!$C113,IF(Goed!$D113=1,-30,0),IF(Tabel186[[#This Row],[Kolom9]]=0,30,60))</f>
        <v>0</v>
      </c>
      <c r="R114" s="50">
        <f>Tabel14[[#This Row],[Kolom10]]</f>
        <v>37</v>
      </c>
      <c r="S114" s="50">
        <f>IF(Tabel186[[#This Row],[Kolom10]]=Goed!$C113,IF(Goed!$D113=1,-30,0),IF(Tabel186[[#This Row],[Kolom10]]=0,30,60))</f>
        <v>0</v>
      </c>
      <c r="T114" s="50">
        <f>Tabel14[[#This Row],[Kolom11]]</f>
        <v>0</v>
      </c>
      <c r="U114" s="50">
        <f>IF(Tabel186[[#This Row],[Kolom11]]=Goed!$C113,IF(Goed!$D113=1,-30,0),IF(Tabel186[[#This Row],[Kolom11]]=0,30,60))</f>
        <v>30</v>
      </c>
      <c r="V114" s="50">
        <f>Tabel14[[#This Row],[Kolom12]]</f>
        <v>0</v>
      </c>
      <c r="W114" s="50">
        <f>IF(Tabel186[[#This Row],[Kolom12]]=Goed!$C113,IF(Goed!$D113=1,-30,0),IF(Tabel186[[#This Row],[Kolom12]]=0,30,60))</f>
        <v>30</v>
      </c>
      <c r="X114" s="50">
        <f>Tabel14[[#This Row],[Kolom13]]</f>
        <v>37</v>
      </c>
      <c r="Y114" s="50">
        <f>IF(Tabel186[[#This Row],[Kolom13]]=Goed!$C113,IF(Goed!$D113=1,-30,0),IF(Tabel186[[#This Row],[Kolom13]]=0,30,60))</f>
        <v>0</v>
      </c>
    </row>
    <row r="115" spans="1:25" x14ac:dyDescent="0.3">
      <c r="A115" s="46">
        <f>Goed!B114</f>
        <v>110</v>
      </c>
      <c r="B115" s="50">
        <f>Tabel14[[#This Row],[Kolom2]]</f>
        <v>3</v>
      </c>
      <c r="C115" s="50">
        <f>IF(Tabel186[[#This Row],[Kolom2]]=Goed!C114,IF(Goed!$D114=1,-30,0),IF(Tabel186[[#This Row],[Kolom2]]=0,30,60))</f>
        <v>0</v>
      </c>
      <c r="D115" s="50">
        <f>Tabel14[[#This Row],[Kolom3]]</f>
        <v>3</v>
      </c>
      <c r="E115" s="50">
        <f>IF(Tabel186[[#This Row],[Kolom3]]=Goed!$C114,IF(Goed!$D114=1,-30,0),IF(Tabel186[[#This Row],[Kolom3]]=0,30,60))</f>
        <v>0</v>
      </c>
      <c r="F115" s="50">
        <f>Tabel14[[#This Row],[Kolom4]]</f>
        <v>0</v>
      </c>
      <c r="G115" s="50">
        <f>IF(Tabel186[[#This Row],[Kolom4]]=Goed!$C114,IF(Goed!$D114=1,-30,0),IF(Tabel186[[#This Row],[Kolom4]]=0,30,60))</f>
        <v>30</v>
      </c>
      <c r="H115" s="50">
        <f>Tabel14[[#This Row],[Kolom5]]</f>
        <v>0</v>
      </c>
      <c r="I115" s="50">
        <f>IF(Tabel186[[#This Row],[Kolom5]]=Goed!$C114,IF(Goed!$D114=1,-30,0),IF(Tabel186[[#This Row],[Kolom5]]=0,30,60))</f>
        <v>30</v>
      </c>
      <c r="J115" s="50">
        <f>Tabel14[[#This Row],[Kolom6]]</f>
        <v>3</v>
      </c>
      <c r="K115" s="50">
        <f>IF(Tabel186[[#This Row],[Kolom6]]=Goed!$C114,IF(Goed!$D114=1,-30,0),IF(Tabel186[[#This Row],[Kolom6]]=0,30,60))</f>
        <v>0</v>
      </c>
      <c r="L115" s="50">
        <f>Tabel14[[#This Row],[Kolom7]]</f>
        <v>3</v>
      </c>
      <c r="M115" s="50">
        <f>IF(Tabel186[[#This Row],[Kolom7]]=Goed!$C114,IF(Goed!$D114=1,-30,0),IF(Tabel186[[#This Row],[Kolom7]]=0,30,60))</f>
        <v>0</v>
      </c>
      <c r="N115" s="50">
        <f>Tabel14[[#This Row],[Kolom8]]</f>
        <v>3</v>
      </c>
      <c r="O115" s="50">
        <f>IF(Tabel186[[#This Row],[Kolom8]]=Goed!$C114,IF(Goed!$D114=1,-30,0),IF(Tabel186[[#This Row],[Kolom8]]=0,30,60))</f>
        <v>0</v>
      </c>
      <c r="P115" s="50">
        <f>Tabel14[[#This Row],[Kolom9]]</f>
        <v>3</v>
      </c>
      <c r="Q115" s="50">
        <f>IF(Tabel186[[#This Row],[Kolom9]]=Goed!$C114,IF(Goed!$D114=1,-30,0),IF(Tabel186[[#This Row],[Kolom9]]=0,30,60))</f>
        <v>0</v>
      </c>
      <c r="R115" s="50">
        <f>Tabel14[[#This Row],[Kolom10]]</f>
        <v>3</v>
      </c>
      <c r="S115" s="50">
        <f>IF(Tabel186[[#This Row],[Kolom10]]=Goed!$C114,IF(Goed!$D114=1,-30,0),IF(Tabel186[[#This Row],[Kolom10]]=0,30,60))</f>
        <v>0</v>
      </c>
      <c r="T115" s="50">
        <f>Tabel14[[#This Row],[Kolom11]]</f>
        <v>0</v>
      </c>
      <c r="U115" s="50">
        <f>IF(Tabel186[[#This Row],[Kolom11]]=Goed!$C114,IF(Goed!$D114=1,-30,0),IF(Tabel186[[#This Row],[Kolom11]]=0,30,60))</f>
        <v>30</v>
      </c>
      <c r="V115" s="50">
        <f>Tabel14[[#This Row],[Kolom12]]</f>
        <v>0</v>
      </c>
      <c r="W115" s="50">
        <f>IF(Tabel186[[#This Row],[Kolom12]]=Goed!$C114,IF(Goed!$D114=1,-30,0),IF(Tabel186[[#This Row],[Kolom12]]=0,30,60))</f>
        <v>30</v>
      </c>
      <c r="X115" s="50">
        <f>Tabel14[[#This Row],[Kolom13]]</f>
        <v>0</v>
      </c>
      <c r="Y115" s="50">
        <f>IF(Tabel186[[#This Row],[Kolom13]]=Goed!$C114,IF(Goed!$D114=1,-30,0),IF(Tabel186[[#This Row],[Kolom13]]=0,30,60))</f>
        <v>30</v>
      </c>
    </row>
    <row r="116" spans="1:25" x14ac:dyDescent="0.3">
      <c r="A116" s="46">
        <f>Goed!B115</f>
        <v>111</v>
      </c>
      <c r="B116" s="50">
        <f>Tabel14[[#This Row],[Kolom2]]</f>
        <v>0</v>
      </c>
      <c r="C116" s="50">
        <f>IF(Tabel186[[#This Row],[Kolom2]]=Goed!C115,IF(Goed!$D115=1,-30,0),IF(Tabel186[[#This Row],[Kolom2]]=0,30,60))</f>
        <v>30</v>
      </c>
      <c r="D116" s="50">
        <f>Tabel14[[#This Row],[Kolom3]]</f>
        <v>0</v>
      </c>
      <c r="E116" s="50">
        <f>IF(Tabel186[[#This Row],[Kolom3]]=Goed!$C115,IF(Goed!$D115=1,-30,0),IF(Tabel186[[#This Row],[Kolom3]]=0,30,60))</f>
        <v>30</v>
      </c>
      <c r="F116" s="50">
        <f>Tabel14[[#This Row],[Kolom4]]</f>
        <v>0</v>
      </c>
      <c r="G116" s="50">
        <f>IF(Tabel186[[#This Row],[Kolom4]]=Goed!$C115,IF(Goed!$D115=1,-30,0),IF(Tabel186[[#This Row],[Kolom4]]=0,30,60))</f>
        <v>30</v>
      </c>
      <c r="H116" s="50">
        <f>Tabel14[[#This Row],[Kolom5]]</f>
        <v>0</v>
      </c>
      <c r="I116" s="50">
        <f>IF(Tabel186[[#This Row],[Kolom5]]=Goed!$C115,IF(Goed!$D115=1,-30,0),IF(Tabel186[[#This Row],[Kolom5]]=0,30,60))</f>
        <v>30</v>
      </c>
      <c r="J116" s="50">
        <f>Tabel14[[#This Row],[Kolom6]]</f>
        <v>0</v>
      </c>
      <c r="K116" s="50">
        <f>IF(Tabel186[[#This Row],[Kolom6]]=Goed!$C115,IF(Goed!$D115=1,-30,0),IF(Tabel186[[#This Row],[Kolom6]]=0,30,60))</f>
        <v>30</v>
      </c>
      <c r="L116" s="50">
        <f>Tabel14[[#This Row],[Kolom7]]</f>
        <v>0</v>
      </c>
      <c r="M116" s="50">
        <f>IF(Tabel186[[#This Row],[Kolom7]]=Goed!$C115,IF(Goed!$D115=1,-30,0),IF(Tabel186[[#This Row],[Kolom7]]=0,30,60))</f>
        <v>30</v>
      </c>
      <c r="N116" s="50">
        <f>Tabel14[[#This Row],[Kolom8]]</f>
        <v>0</v>
      </c>
      <c r="O116" s="50">
        <f>IF(Tabel186[[#This Row],[Kolom8]]=Goed!$C115,IF(Goed!$D115=1,-30,0),IF(Tabel186[[#This Row],[Kolom8]]=0,30,60))</f>
        <v>30</v>
      </c>
      <c r="P116" s="50">
        <f>Tabel14[[#This Row],[Kolom9]]</f>
        <v>0</v>
      </c>
      <c r="Q116" s="50">
        <f>IF(Tabel186[[#This Row],[Kolom9]]=Goed!$C115,IF(Goed!$D115=1,-30,0),IF(Tabel186[[#This Row],[Kolom9]]=0,30,60))</f>
        <v>30</v>
      </c>
      <c r="R116" s="50">
        <f>Tabel14[[#This Row],[Kolom10]]</f>
        <v>0</v>
      </c>
      <c r="S116" s="50">
        <f>IF(Tabel186[[#This Row],[Kolom10]]=Goed!$C115,IF(Goed!$D115=1,-30,0),IF(Tabel186[[#This Row],[Kolom10]]=0,30,60))</f>
        <v>30</v>
      </c>
      <c r="T116" s="50">
        <f>Tabel14[[#This Row],[Kolom11]]</f>
        <v>0</v>
      </c>
      <c r="U116" s="50">
        <f>IF(Tabel186[[#This Row],[Kolom11]]=Goed!$C115,IF(Goed!$D115=1,-30,0),IF(Tabel186[[#This Row],[Kolom11]]=0,30,60))</f>
        <v>30</v>
      </c>
      <c r="V116" s="50">
        <f>Tabel14[[#This Row],[Kolom12]]</f>
        <v>0</v>
      </c>
      <c r="W116" s="50">
        <f>IF(Tabel186[[#This Row],[Kolom12]]=Goed!$C115,IF(Goed!$D115=1,-30,0),IF(Tabel186[[#This Row],[Kolom12]]=0,30,60))</f>
        <v>30</v>
      </c>
      <c r="X116" s="50">
        <f>Tabel14[[#This Row],[Kolom13]]</f>
        <v>0</v>
      </c>
      <c r="Y116" s="50">
        <f>IF(Tabel186[[#This Row],[Kolom13]]=Goed!$C115,IF(Goed!$D115=1,-30,0),IF(Tabel186[[#This Row],[Kolom13]]=0,30,60))</f>
        <v>30</v>
      </c>
    </row>
    <row r="117" spans="1:25" x14ac:dyDescent="0.3">
      <c r="A117" s="46">
        <f>Goed!B116</f>
        <v>112</v>
      </c>
      <c r="B117" s="50">
        <f>Tabel14[[#This Row],[Kolom2]]</f>
        <v>1</v>
      </c>
      <c r="C117" s="50">
        <f>IF(Tabel186[[#This Row],[Kolom2]]=Goed!C116,IF(Goed!$D116=1,-30,0),IF(Tabel186[[#This Row],[Kolom2]]=0,30,60))</f>
        <v>0</v>
      </c>
      <c r="D117" s="50">
        <f>Tabel14[[#This Row],[Kolom3]]</f>
        <v>1</v>
      </c>
      <c r="E117" s="50">
        <f>IF(Tabel186[[#This Row],[Kolom3]]=Goed!$C116,IF(Goed!$D116=1,-30,0),IF(Tabel186[[#This Row],[Kolom3]]=0,30,60))</f>
        <v>0</v>
      </c>
      <c r="F117" s="50">
        <f>Tabel14[[#This Row],[Kolom4]]</f>
        <v>0</v>
      </c>
      <c r="G117" s="50">
        <f>IF(Tabel186[[#This Row],[Kolom4]]=Goed!$C116,IF(Goed!$D116=1,-30,0),IF(Tabel186[[#This Row],[Kolom4]]=0,30,60))</f>
        <v>30</v>
      </c>
      <c r="H117" s="50">
        <f>Tabel14[[#This Row],[Kolom5]]</f>
        <v>1</v>
      </c>
      <c r="I117" s="50">
        <f>IF(Tabel186[[#This Row],[Kolom5]]=Goed!$C116,IF(Goed!$D116=1,-30,0),IF(Tabel186[[#This Row],[Kolom5]]=0,30,60))</f>
        <v>0</v>
      </c>
      <c r="J117" s="50">
        <f>Tabel14[[#This Row],[Kolom6]]</f>
        <v>1</v>
      </c>
      <c r="K117" s="50">
        <f>IF(Tabel186[[#This Row],[Kolom6]]=Goed!$C116,IF(Goed!$D116=1,-30,0),IF(Tabel186[[#This Row],[Kolom6]]=0,30,60))</f>
        <v>0</v>
      </c>
      <c r="L117" s="50">
        <f>Tabel14[[#This Row],[Kolom7]]</f>
        <v>0</v>
      </c>
      <c r="M117" s="50">
        <f>IF(Tabel186[[#This Row],[Kolom7]]=Goed!$C116,IF(Goed!$D116=1,-30,0),IF(Tabel186[[#This Row],[Kolom7]]=0,30,60))</f>
        <v>30</v>
      </c>
      <c r="N117" s="50">
        <f>Tabel14[[#This Row],[Kolom8]]</f>
        <v>1</v>
      </c>
      <c r="O117" s="50">
        <f>IF(Tabel186[[#This Row],[Kolom8]]=Goed!$C116,IF(Goed!$D116=1,-30,0),IF(Tabel186[[#This Row],[Kolom8]]=0,30,60))</f>
        <v>0</v>
      </c>
      <c r="P117" s="50">
        <f>Tabel14[[#This Row],[Kolom9]]</f>
        <v>1</v>
      </c>
      <c r="Q117" s="50">
        <f>IF(Tabel186[[#This Row],[Kolom9]]=Goed!$C116,IF(Goed!$D116=1,-30,0),IF(Tabel186[[#This Row],[Kolom9]]=0,30,60))</f>
        <v>0</v>
      </c>
      <c r="R117" s="50">
        <f>Tabel14[[#This Row],[Kolom10]]</f>
        <v>0</v>
      </c>
      <c r="S117" s="50">
        <f>IF(Tabel186[[#This Row],[Kolom10]]=Goed!$C116,IF(Goed!$D116=1,-30,0),IF(Tabel186[[#This Row],[Kolom10]]=0,30,60))</f>
        <v>30</v>
      </c>
      <c r="T117" s="50">
        <f>Tabel14[[#This Row],[Kolom11]]</f>
        <v>0</v>
      </c>
      <c r="U117" s="50">
        <f>IF(Tabel186[[#This Row],[Kolom11]]=Goed!$C116,IF(Goed!$D116=1,-30,0),IF(Tabel186[[#This Row],[Kolom11]]=0,30,60))</f>
        <v>30</v>
      </c>
      <c r="V117" s="50">
        <f>Tabel14[[#This Row],[Kolom12]]</f>
        <v>0</v>
      </c>
      <c r="W117" s="50">
        <f>IF(Tabel186[[#This Row],[Kolom12]]=Goed!$C116,IF(Goed!$D116=1,-30,0),IF(Tabel186[[#This Row],[Kolom12]]=0,30,60))</f>
        <v>30</v>
      </c>
      <c r="X117" s="50">
        <f>Tabel14[[#This Row],[Kolom13]]</f>
        <v>1</v>
      </c>
      <c r="Y117" s="50">
        <f>IF(Tabel186[[#This Row],[Kolom13]]=Goed!$C116,IF(Goed!$D116=1,-30,0),IF(Tabel186[[#This Row],[Kolom13]]=0,30,60))</f>
        <v>0</v>
      </c>
    </row>
    <row r="118" spans="1:25" x14ac:dyDescent="0.3">
      <c r="A118" s="46">
        <f>Goed!B117</f>
        <v>113</v>
      </c>
      <c r="B118" s="50">
        <f>Tabel14[[#This Row],[Kolom2]]</f>
        <v>20</v>
      </c>
      <c r="C118" s="50">
        <f>IF(Tabel186[[#This Row],[Kolom2]]=Goed!C117,IF(Goed!$D117=1,-30,0),IF(Tabel186[[#This Row],[Kolom2]]=0,30,60))</f>
        <v>0</v>
      </c>
      <c r="D118" s="50">
        <f>Tabel14[[#This Row],[Kolom3]]</f>
        <v>0</v>
      </c>
      <c r="E118" s="50">
        <f>IF(Tabel186[[#This Row],[Kolom3]]=Goed!$C117,IF(Goed!$D117=1,-30,0),IF(Tabel186[[#This Row],[Kolom3]]=0,30,60))</f>
        <v>30</v>
      </c>
      <c r="F118" s="50">
        <f>Tabel14[[#This Row],[Kolom4]]</f>
        <v>20</v>
      </c>
      <c r="G118" s="50">
        <f>IF(Tabel186[[#This Row],[Kolom4]]=Goed!$C117,IF(Goed!$D117=1,-30,0),IF(Tabel186[[#This Row],[Kolom4]]=0,30,60))</f>
        <v>0</v>
      </c>
      <c r="H118" s="50">
        <f>Tabel14[[#This Row],[Kolom5]]</f>
        <v>0</v>
      </c>
      <c r="I118" s="50">
        <f>IF(Tabel186[[#This Row],[Kolom5]]=Goed!$C117,IF(Goed!$D117=1,-30,0),IF(Tabel186[[#This Row],[Kolom5]]=0,30,60))</f>
        <v>30</v>
      </c>
      <c r="J118" s="50">
        <f>Tabel14[[#This Row],[Kolom6]]</f>
        <v>20</v>
      </c>
      <c r="K118" s="50">
        <f>IF(Tabel186[[#This Row],[Kolom6]]=Goed!$C117,IF(Goed!$D117=1,-30,0),IF(Tabel186[[#This Row],[Kolom6]]=0,30,60))</f>
        <v>0</v>
      </c>
      <c r="L118" s="50">
        <f>Tabel14[[#This Row],[Kolom7]]</f>
        <v>0</v>
      </c>
      <c r="M118" s="50">
        <f>IF(Tabel186[[#This Row],[Kolom7]]=Goed!$C117,IF(Goed!$D117=1,-30,0),IF(Tabel186[[#This Row],[Kolom7]]=0,30,60))</f>
        <v>30</v>
      </c>
      <c r="N118" s="50">
        <f>Tabel14[[#This Row],[Kolom8]]</f>
        <v>20</v>
      </c>
      <c r="O118" s="50">
        <f>IF(Tabel186[[#This Row],[Kolom8]]=Goed!$C117,IF(Goed!$D117=1,-30,0),IF(Tabel186[[#This Row],[Kolom8]]=0,30,60))</f>
        <v>0</v>
      </c>
      <c r="P118" s="50">
        <f>Tabel14[[#This Row],[Kolom9]]</f>
        <v>20</v>
      </c>
      <c r="Q118" s="50">
        <f>IF(Tabel186[[#This Row],[Kolom9]]=Goed!$C117,IF(Goed!$D117=1,-30,0),IF(Tabel186[[#This Row],[Kolom9]]=0,30,60))</f>
        <v>0</v>
      </c>
      <c r="R118" s="50">
        <f>Tabel14[[#This Row],[Kolom10]]</f>
        <v>0</v>
      </c>
      <c r="S118" s="50">
        <f>IF(Tabel186[[#This Row],[Kolom10]]=Goed!$C117,IF(Goed!$D117=1,-30,0),IF(Tabel186[[#This Row],[Kolom10]]=0,30,60))</f>
        <v>30</v>
      </c>
      <c r="T118" s="50">
        <f>Tabel14[[#This Row],[Kolom11]]</f>
        <v>0</v>
      </c>
      <c r="U118" s="50">
        <f>IF(Tabel186[[#This Row],[Kolom11]]=Goed!$C117,IF(Goed!$D117=1,-30,0),IF(Tabel186[[#This Row],[Kolom11]]=0,30,60))</f>
        <v>30</v>
      </c>
      <c r="V118" s="50">
        <f>Tabel14[[#This Row],[Kolom12]]</f>
        <v>20</v>
      </c>
      <c r="W118" s="50">
        <f>IF(Tabel186[[#This Row],[Kolom12]]=Goed!$C117,IF(Goed!$D117=1,-30,0),IF(Tabel186[[#This Row],[Kolom12]]=0,30,60))</f>
        <v>0</v>
      </c>
      <c r="X118" s="50">
        <f>Tabel14[[#This Row],[Kolom13]]</f>
        <v>0</v>
      </c>
      <c r="Y118" s="50">
        <f>IF(Tabel186[[#This Row],[Kolom13]]=Goed!$C117,IF(Goed!$D117=1,-30,0),IF(Tabel186[[#This Row],[Kolom13]]=0,30,60))</f>
        <v>30</v>
      </c>
    </row>
    <row r="119" spans="1:25" x14ac:dyDescent="0.3">
      <c r="A119" s="46">
        <f>Goed!B118</f>
        <v>114</v>
      </c>
      <c r="B119" s="50">
        <f>Tabel14[[#This Row],[Kolom2]]</f>
        <v>0</v>
      </c>
      <c r="C119" s="50">
        <f>IF(Tabel186[[#This Row],[Kolom2]]=Goed!C118,IF(Goed!$D118=1,-30,0),IF(Tabel186[[#This Row],[Kolom2]]=0,30,60))</f>
        <v>30</v>
      </c>
      <c r="D119" s="50">
        <f>Tabel14[[#This Row],[Kolom3]]</f>
        <v>0</v>
      </c>
      <c r="E119" s="50">
        <f>IF(Tabel186[[#This Row],[Kolom3]]=Goed!$C118,IF(Goed!$D118=1,-30,0),IF(Tabel186[[#This Row],[Kolom3]]=0,30,60))</f>
        <v>30</v>
      </c>
      <c r="F119" s="50">
        <f>Tabel14[[#This Row],[Kolom4]]</f>
        <v>73</v>
      </c>
      <c r="G119" s="50">
        <f>IF(Tabel186[[#This Row],[Kolom4]]=Goed!$C118,IF(Goed!$D118=1,-30,0),IF(Tabel186[[#This Row],[Kolom4]]=0,30,60))</f>
        <v>60</v>
      </c>
      <c r="H119" s="50">
        <f>Tabel14[[#This Row],[Kolom5]]</f>
        <v>0</v>
      </c>
      <c r="I119" s="50">
        <f>IF(Tabel186[[#This Row],[Kolom5]]=Goed!$C118,IF(Goed!$D118=1,-30,0),IF(Tabel186[[#This Row],[Kolom5]]=0,30,60))</f>
        <v>30</v>
      </c>
      <c r="J119" s="50">
        <f>Tabel14[[#This Row],[Kolom6]]</f>
        <v>0</v>
      </c>
      <c r="K119" s="50">
        <f>IF(Tabel186[[#This Row],[Kolom6]]=Goed!$C118,IF(Goed!$D118=1,-30,0),IF(Tabel186[[#This Row],[Kolom6]]=0,30,60))</f>
        <v>30</v>
      </c>
      <c r="L119" s="50">
        <f>Tabel14[[#This Row],[Kolom7]]</f>
        <v>0</v>
      </c>
      <c r="M119" s="50">
        <f>IF(Tabel186[[#This Row],[Kolom7]]=Goed!$C118,IF(Goed!$D118=1,-30,0),IF(Tabel186[[#This Row],[Kolom7]]=0,30,60))</f>
        <v>30</v>
      </c>
      <c r="N119" s="50">
        <f>Tabel14[[#This Row],[Kolom8]]</f>
        <v>0</v>
      </c>
      <c r="O119" s="50">
        <f>IF(Tabel186[[#This Row],[Kolom8]]=Goed!$C118,IF(Goed!$D118=1,-30,0),IF(Tabel186[[#This Row],[Kolom8]]=0,30,60))</f>
        <v>30</v>
      </c>
      <c r="P119" s="50">
        <f>Tabel14[[#This Row],[Kolom9]]</f>
        <v>15</v>
      </c>
      <c r="Q119" s="50">
        <f>IF(Tabel186[[#This Row],[Kolom9]]=Goed!$C118,IF(Goed!$D118=1,-30,0),IF(Tabel186[[#This Row],[Kolom9]]=0,30,60))</f>
        <v>0</v>
      </c>
      <c r="R119" s="50">
        <f>Tabel14[[#This Row],[Kolom10]]</f>
        <v>0</v>
      </c>
      <c r="S119" s="50">
        <f>IF(Tabel186[[#This Row],[Kolom10]]=Goed!$C118,IF(Goed!$D118=1,-30,0),IF(Tabel186[[#This Row],[Kolom10]]=0,30,60))</f>
        <v>30</v>
      </c>
      <c r="T119" s="50">
        <f>Tabel14[[#This Row],[Kolom11]]</f>
        <v>0</v>
      </c>
      <c r="U119" s="50">
        <f>IF(Tabel186[[#This Row],[Kolom11]]=Goed!$C118,IF(Goed!$D118=1,-30,0),IF(Tabel186[[#This Row],[Kolom11]]=0,30,60))</f>
        <v>30</v>
      </c>
      <c r="V119" s="50">
        <f>Tabel14[[#This Row],[Kolom12]]</f>
        <v>15</v>
      </c>
      <c r="W119" s="50">
        <f>IF(Tabel186[[#This Row],[Kolom12]]=Goed!$C118,IF(Goed!$D118=1,-30,0),IF(Tabel186[[#This Row],[Kolom12]]=0,30,60))</f>
        <v>0</v>
      </c>
      <c r="X119" s="50">
        <f>Tabel14[[#This Row],[Kolom13]]</f>
        <v>0</v>
      </c>
      <c r="Y119" s="50">
        <f>IF(Tabel186[[#This Row],[Kolom13]]=Goed!$C118,IF(Goed!$D118=1,-30,0),IF(Tabel186[[#This Row],[Kolom13]]=0,30,60))</f>
        <v>30</v>
      </c>
    </row>
    <row r="120" spans="1:25" x14ac:dyDescent="0.3">
      <c r="A120" s="46">
        <f>Goed!B119</f>
        <v>115</v>
      </c>
      <c r="B120" s="50">
        <f>Tabel14[[#This Row],[Kolom2]]</f>
        <v>0</v>
      </c>
      <c r="C120" s="50">
        <f>IF(Tabel186[[#This Row],[Kolom2]]=Goed!C119,IF(Goed!$D119=1,-30,0),IF(Tabel186[[#This Row],[Kolom2]]=0,30,60))</f>
        <v>30</v>
      </c>
      <c r="D120" s="50">
        <f>Tabel14[[#This Row],[Kolom3]]</f>
        <v>0</v>
      </c>
      <c r="E120" s="50">
        <f>IF(Tabel186[[#This Row],[Kolom3]]=Goed!$C119,IF(Goed!$D119=1,-30,0),IF(Tabel186[[#This Row],[Kolom3]]=0,30,60))</f>
        <v>30</v>
      </c>
      <c r="F120" s="50">
        <f>Tabel14[[#This Row],[Kolom4]]</f>
        <v>0</v>
      </c>
      <c r="G120" s="50">
        <f>IF(Tabel186[[#This Row],[Kolom4]]=Goed!$C119,IF(Goed!$D119=1,-30,0),IF(Tabel186[[#This Row],[Kolom4]]=0,30,60))</f>
        <v>30</v>
      </c>
      <c r="H120" s="50">
        <f>Tabel14[[#This Row],[Kolom5]]</f>
        <v>0</v>
      </c>
      <c r="I120" s="50">
        <f>IF(Tabel186[[#This Row],[Kolom5]]=Goed!$C119,IF(Goed!$D119=1,-30,0),IF(Tabel186[[#This Row],[Kolom5]]=0,30,60))</f>
        <v>30</v>
      </c>
      <c r="J120" s="50">
        <f>Tabel14[[#This Row],[Kolom6]]</f>
        <v>0</v>
      </c>
      <c r="K120" s="50">
        <f>IF(Tabel186[[#This Row],[Kolom6]]=Goed!$C119,IF(Goed!$D119=1,-30,0),IF(Tabel186[[#This Row],[Kolom6]]=0,30,60))</f>
        <v>30</v>
      </c>
      <c r="L120" s="50">
        <f>Tabel14[[#This Row],[Kolom7]]</f>
        <v>0</v>
      </c>
      <c r="M120" s="50">
        <f>IF(Tabel186[[#This Row],[Kolom7]]=Goed!$C119,IF(Goed!$D119=1,-30,0),IF(Tabel186[[#This Row],[Kolom7]]=0,30,60))</f>
        <v>30</v>
      </c>
      <c r="N120" s="50">
        <f>Tabel14[[#This Row],[Kolom8]]</f>
        <v>0</v>
      </c>
      <c r="O120" s="50">
        <f>IF(Tabel186[[#This Row],[Kolom8]]=Goed!$C119,IF(Goed!$D119=1,-30,0),IF(Tabel186[[#This Row],[Kolom8]]=0,30,60))</f>
        <v>30</v>
      </c>
      <c r="P120" s="50">
        <f>Tabel14[[#This Row],[Kolom9]]</f>
        <v>0</v>
      </c>
      <c r="Q120" s="50">
        <f>IF(Tabel186[[#This Row],[Kolom9]]=Goed!$C119,IF(Goed!$D119=1,-30,0),IF(Tabel186[[#This Row],[Kolom9]]=0,30,60))</f>
        <v>30</v>
      </c>
      <c r="R120" s="50">
        <f>Tabel14[[#This Row],[Kolom10]]</f>
        <v>0</v>
      </c>
      <c r="S120" s="50">
        <f>IF(Tabel186[[#This Row],[Kolom10]]=Goed!$C119,IF(Goed!$D119=1,-30,0),IF(Tabel186[[#This Row],[Kolom10]]=0,30,60))</f>
        <v>30</v>
      </c>
      <c r="T120" s="50">
        <f>Tabel14[[#This Row],[Kolom11]]</f>
        <v>0</v>
      </c>
      <c r="U120" s="50">
        <f>IF(Tabel186[[#This Row],[Kolom11]]=Goed!$C119,IF(Goed!$D119=1,-30,0),IF(Tabel186[[#This Row],[Kolom11]]=0,30,60))</f>
        <v>30</v>
      </c>
      <c r="V120" s="50">
        <f>Tabel14[[#This Row],[Kolom12]]</f>
        <v>0</v>
      </c>
      <c r="W120" s="50">
        <f>IF(Tabel186[[#This Row],[Kolom12]]=Goed!$C119,IF(Goed!$D119=1,-30,0),IF(Tabel186[[#This Row],[Kolom12]]=0,30,60))</f>
        <v>30</v>
      </c>
      <c r="X120" s="50">
        <f>Tabel14[[#This Row],[Kolom13]]</f>
        <v>0</v>
      </c>
      <c r="Y120" s="50">
        <f>IF(Tabel186[[#This Row],[Kolom13]]=Goed!$C119,IF(Goed!$D119=1,-30,0),IF(Tabel186[[#This Row],[Kolom13]]=0,30,60))</f>
        <v>30</v>
      </c>
    </row>
    <row r="121" spans="1:25" x14ac:dyDescent="0.3">
      <c r="A121" s="46">
        <f>Goed!B120</f>
        <v>116</v>
      </c>
      <c r="B121" s="50">
        <f>Tabel14[[#This Row],[Kolom2]]</f>
        <v>30</v>
      </c>
      <c r="C121" s="50">
        <f>IF(Tabel186[[#This Row],[Kolom2]]=Goed!C120,IF(Goed!$D120=1,-30,0),IF(Tabel186[[#This Row],[Kolom2]]=0,30,60))</f>
        <v>0</v>
      </c>
      <c r="D121" s="50">
        <f>Tabel14[[#This Row],[Kolom3]]</f>
        <v>30</v>
      </c>
      <c r="E121" s="50">
        <f>IF(Tabel186[[#This Row],[Kolom3]]=Goed!$C120,IF(Goed!$D120=1,-30,0),IF(Tabel186[[#This Row],[Kolom3]]=0,30,60))</f>
        <v>0</v>
      </c>
      <c r="F121" s="50">
        <f>Tabel14[[#This Row],[Kolom4]]</f>
        <v>0</v>
      </c>
      <c r="G121" s="50">
        <f>IF(Tabel186[[#This Row],[Kolom4]]=Goed!$C120,IF(Goed!$D120=1,-30,0),IF(Tabel186[[#This Row],[Kolom4]]=0,30,60))</f>
        <v>30</v>
      </c>
      <c r="H121" s="50">
        <f>Tabel14[[#This Row],[Kolom5]]</f>
        <v>30</v>
      </c>
      <c r="I121" s="50">
        <f>IF(Tabel186[[#This Row],[Kolom5]]=Goed!$C120,IF(Goed!$D120=1,-30,0),IF(Tabel186[[#This Row],[Kolom5]]=0,30,60))</f>
        <v>0</v>
      </c>
      <c r="J121" s="50">
        <f>Tabel14[[#This Row],[Kolom6]]</f>
        <v>30</v>
      </c>
      <c r="K121" s="50">
        <f>IF(Tabel186[[#This Row],[Kolom6]]=Goed!$C120,IF(Goed!$D120=1,-30,0),IF(Tabel186[[#This Row],[Kolom6]]=0,30,60))</f>
        <v>0</v>
      </c>
      <c r="L121" s="50">
        <f>Tabel14[[#This Row],[Kolom7]]</f>
        <v>30</v>
      </c>
      <c r="M121" s="50">
        <f>IF(Tabel186[[#This Row],[Kolom7]]=Goed!$C120,IF(Goed!$D120=1,-30,0),IF(Tabel186[[#This Row],[Kolom7]]=0,30,60))</f>
        <v>0</v>
      </c>
      <c r="N121" s="50">
        <f>Tabel14[[#This Row],[Kolom8]]</f>
        <v>30</v>
      </c>
      <c r="O121" s="50">
        <f>IF(Tabel186[[#This Row],[Kolom8]]=Goed!$C120,IF(Goed!$D120=1,-30,0),IF(Tabel186[[#This Row],[Kolom8]]=0,30,60))</f>
        <v>0</v>
      </c>
      <c r="P121" s="50">
        <f>Tabel14[[#This Row],[Kolom9]]</f>
        <v>30</v>
      </c>
      <c r="Q121" s="50">
        <f>IF(Tabel186[[#This Row],[Kolom9]]=Goed!$C120,IF(Goed!$D120=1,-30,0),IF(Tabel186[[#This Row],[Kolom9]]=0,30,60))</f>
        <v>0</v>
      </c>
      <c r="R121" s="50">
        <f>Tabel14[[#This Row],[Kolom10]]</f>
        <v>30</v>
      </c>
      <c r="S121" s="50">
        <f>IF(Tabel186[[#This Row],[Kolom10]]=Goed!$C120,IF(Goed!$D120=1,-30,0),IF(Tabel186[[#This Row],[Kolom10]]=0,30,60))</f>
        <v>0</v>
      </c>
      <c r="T121" s="50">
        <f>Tabel14[[#This Row],[Kolom11]]</f>
        <v>0</v>
      </c>
      <c r="U121" s="50">
        <f>IF(Tabel186[[#This Row],[Kolom11]]=Goed!$C120,IF(Goed!$D120=1,-30,0),IF(Tabel186[[#This Row],[Kolom11]]=0,30,60))</f>
        <v>30</v>
      </c>
      <c r="V121" s="50">
        <f>Tabel14[[#This Row],[Kolom12]]</f>
        <v>0</v>
      </c>
      <c r="W121" s="50">
        <f>IF(Tabel186[[#This Row],[Kolom12]]=Goed!$C120,IF(Goed!$D120=1,-30,0),IF(Tabel186[[#This Row],[Kolom12]]=0,30,60))</f>
        <v>30</v>
      </c>
      <c r="X121" s="50">
        <f>Tabel14[[#This Row],[Kolom13]]</f>
        <v>30</v>
      </c>
      <c r="Y121" s="50">
        <f>IF(Tabel186[[#This Row],[Kolom13]]=Goed!$C120,IF(Goed!$D120=1,-30,0),IF(Tabel186[[#This Row],[Kolom13]]=0,30,60))</f>
        <v>0</v>
      </c>
    </row>
    <row r="122" spans="1:25" x14ac:dyDescent="0.3">
      <c r="A122" s="46">
        <f>Goed!B121</f>
        <v>117</v>
      </c>
      <c r="B122" s="50">
        <f>Tabel14[[#This Row],[Kolom2]]</f>
        <v>91</v>
      </c>
      <c r="C122" s="50">
        <f>IF(Tabel186[[#This Row],[Kolom2]]=Goed!C121,IF(Goed!$D121=1,-30,0),IF(Tabel186[[#This Row],[Kolom2]]=0,30,60))</f>
        <v>-30</v>
      </c>
      <c r="D122" s="50">
        <f>Tabel14[[#This Row],[Kolom3]]</f>
        <v>96</v>
      </c>
      <c r="E122" s="50">
        <f>IF(Tabel186[[#This Row],[Kolom3]]=Goed!$C121,IF(Goed!$D121=1,-30,0),IF(Tabel186[[#This Row],[Kolom3]]=0,30,60))</f>
        <v>60</v>
      </c>
      <c r="F122" s="50">
        <f>Tabel14[[#This Row],[Kolom4]]</f>
        <v>0</v>
      </c>
      <c r="G122" s="50">
        <f>IF(Tabel186[[#This Row],[Kolom4]]=Goed!$C121,IF(Goed!$D121=1,-30,0),IF(Tabel186[[#This Row],[Kolom4]]=0,30,60))</f>
        <v>30</v>
      </c>
      <c r="H122" s="50">
        <f>Tabel14[[#This Row],[Kolom5]]</f>
        <v>60</v>
      </c>
      <c r="I122" s="50">
        <f>IF(Tabel186[[#This Row],[Kolom5]]=Goed!$C121,IF(Goed!$D121=1,-30,0),IF(Tabel186[[#This Row],[Kolom5]]=0,30,60))</f>
        <v>60</v>
      </c>
      <c r="J122" s="50">
        <f>Tabel14[[#This Row],[Kolom6]]</f>
        <v>91</v>
      </c>
      <c r="K122" s="50">
        <f>IF(Tabel186[[#This Row],[Kolom6]]=Goed!$C121,IF(Goed!$D121=1,-30,0),IF(Tabel186[[#This Row],[Kolom6]]=0,30,60))</f>
        <v>-30</v>
      </c>
      <c r="L122" s="50">
        <f>Tabel14[[#This Row],[Kolom7]]</f>
        <v>96</v>
      </c>
      <c r="M122" s="50">
        <f>IF(Tabel186[[#This Row],[Kolom7]]=Goed!$C121,IF(Goed!$D121=1,-30,0),IF(Tabel186[[#This Row],[Kolom7]]=0,30,60))</f>
        <v>60</v>
      </c>
      <c r="N122" s="50">
        <f>Tabel14[[#This Row],[Kolom8]]</f>
        <v>91</v>
      </c>
      <c r="O122" s="50">
        <f>IF(Tabel186[[#This Row],[Kolom8]]=Goed!$C121,IF(Goed!$D121=1,-30,0),IF(Tabel186[[#This Row],[Kolom8]]=0,30,60))</f>
        <v>-30</v>
      </c>
      <c r="P122" s="50">
        <f>Tabel14[[#This Row],[Kolom9]]</f>
        <v>91</v>
      </c>
      <c r="Q122" s="50">
        <f>IF(Tabel186[[#This Row],[Kolom9]]=Goed!$C121,IF(Goed!$D121=1,-30,0),IF(Tabel186[[#This Row],[Kolom9]]=0,30,60))</f>
        <v>-30</v>
      </c>
      <c r="R122" s="50">
        <f>Tabel14[[#This Row],[Kolom10]]</f>
        <v>91</v>
      </c>
      <c r="S122" s="50">
        <f>IF(Tabel186[[#This Row],[Kolom10]]=Goed!$C121,IF(Goed!$D121=1,-30,0),IF(Tabel186[[#This Row],[Kolom10]]=0,30,60))</f>
        <v>-30</v>
      </c>
      <c r="T122" s="50">
        <f>Tabel14[[#This Row],[Kolom11]]</f>
        <v>0</v>
      </c>
      <c r="U122" s="50">
        <f>IF(Tabel186[[#This Row],[Kolom11]]=Goed!$C121,IF(Goed!$D121=1,-30,0),IF(Tabel186[[#This Row],[Kolom11]]=0,30,60))</f>
        <v>30</v>
      </c>
      <c r="V122" s="50">
        <f>Tabel14[[#This Row],[Kolom12]]</f>
        <v>0</v>
      </c>
      <c r="W122" s="50">
        <f>IF(Tabel186[[#This Row],[Kolom12]]=Goed!$C121,IF(Goed!$D121=1,-30,0),IF(Tabel186[[#This Row],[Kolom12]]=0,30,60))</f>
        <v>30</v>
      </c>
      <c r="X122" s="50">
        <f>Tabel14[[#This Row],[Kolom13]]</f>
        <v>60</v>
      </c>
      <c r="Y122" s="50">
        <f>IF(Tabel186[[#This Row],[Kolom13]]=Goed!$C121,IF(Goed!$D121=1,-30,0),IF(Tabel186[[#This Row],[Kolom13]]=0,30,60))</f>
        <v>60</v>
      </c>
    </row>
    <row r="123" spans="1:25" x14ac:dyDescent="0.3">
      <c r="A123" s="46">
        <f>Goed!B122</f>
        <v>118</v>
      </c>
      <c r="B123" s="50">
        <f>Tabel14[[#This Row],[Kolom2]]</f>
        <v>41</v>
      </c>
      <c r="C123" s="50">
        <f>IF(Tabel186[[#This Row],[Kolom2]]=Goed!C122,IF(Goed!$D122=1,-30,0),IF(Tabel186[[#This Row],[Kolom2]]=0,30,60))</f>
        <v>0</v>
      </c>
      <c r="D123" s="50">
        <f>Tabel14[[#This Row],[Kolom3]]</f>
        <v>0</v>
      </c>
      <c r="E123" s="50">
        <f>IF(Tabel186[[#This Row],[Kolom3]]=Goed!$C122,IF(Goed!$D122=1,-30,0),IF(Tabel186[[#This Row],[Kolom3]]=0,30,60))</f>
        <v>30</v>
      </c>
      <c r="F123" s="50">
        <f>Tabel14[[#This Row],[Kolom4]]</f>
        <v>41</v>
      </c>
      <c r="G123" s="50">
        <f>IF(Tabel186[[#This Row],[Kolom4]]=Goed!$C122,IF(Goed!$D122=1,-30,0),IF(Tabel186[[#This Row],[Kolom4]]=0,30,60))</f>
        <v>0</v>
      </c>
      <c r="H123" s="50">
        <f>Tabel14[[#This Row],[Kolom5]]</f>
        <v>0</v>
      </c>
      <c r="I123" s="50">
        <f>IF(Tabel186[[#This Row],[Kolom5]]=Goed!$C122,IF(Goed!$D122=1,-30,0),IF(Tabel186[[#This Row],[Kolom5]]=0,30,60))</f>
        <v>30</v>
      </c>
      <c r="J123" s="50">
        <f>Tabel14[[#This Row],[Kolom6]]</f>
        <v>41</v>
      </c>
      <c r="K123" s="50">
        <f>IF(Tabel186[[#This Row],[Kolom6]]=Goed!$C122,IF(Goed!$D122=1,-30,0),IF(Tabel186[[#This Row],[Kolom6]]=0,30,60))</f>
        <v>0</v>
      </c>
      <c r="L123" s="50">
        <f>Tabel14[[#This Row],[Kolom7]]</f>
        <v>22</v>
      </c>
      <c r="M123" s="50">
        <f>IF(Tabel186[[#This Row],[Kolom7]]=Goed!$C122,IF(Goed!$D122=1,-30,0),IF(Tabel186[[#This Row],[Kolom7]]=0,30,60))</f>
        <v>60</v>
      </c>
      <c r="N123" s="50">
        <f>Tabel14[[#This Row],[Kolom8]]</f>
        <v>41</v>
      </c>
      <c r="O123" s="50">
        <f>IF(Tabel186[[#This Row],[Kolom8]]=Goed!$C122,IF(Goed!$D122=1,-30,0),IF(Tabel186[[#This Row],[Kolom8]]=0,30,60))</f>
        <v>0</v>
      </c>
      <c r="P123" s="50">
        <f>Tabel14[[#This Row],[Kolom9]]</f>
        <v>41</v>
      </c>
      <c r="Q123" s="50">
        <f>IF(Tabel186[[#This Row],[Kolom9]]=Goed!$C122,IF(Goed!$D122=1,-30,0),IF(Tabel186[[#This Row],[Kolom9]]=0,30,60))</f>
        <v>0</v>
      </c>
      <c r="R123" s="50">
        <f>Tabel14[[#This Row],[Kolom10]]</f>
        <v>41</v>
      </c>
      <c r="S123" s="50">
        <f>IF(Tabel186[[#This Row],[Kolom10]]=Goed!$C122,IF(Goed!$D122=1,-30,0),IF(Tabel186[[#This Row],[Kolom10]]=0,30,60))</f>
        <v>0</v>
      </c>
      <c r="T123" s="50">
        <f>Tabel14[[#This Row],[Kolom11]]</f>
        <v>0</v>
      </c>
      <c r="U123" s="50">
        <f>IF(Tabel186[[#This Row],[Kolom11]]=Goed!$C122,IF(Goed!$D122=1,-30,0),IF(Tabel186[[#This Row],[Kolom11]]=0,30,60))</f>
        <v>30</v>
      </c>
      <c r="V123" s="50">
        <f>Tabel14[[#This Row],[Kolom12]]</f>
        <v>41</v>
      </c>
      <c r="W123" s="50">
        <f>IF(Tabel186[[#This Row],[Kolom12]]=Goed!$C122,IF(Goed!$D122=1,-30,0),IF(Tabel186[[#This Row],[Kolom12]]=0,30,60))</f>
        <v>0</v>
      </c>
      <c r="X123" s="50">
        <f>Tabel14[[#This Row],[Kolom13]]</f>
        <v>0</v>
      </c>
      <c r="Y123" s="50">
        <f>IF(Tabel186[[#This Row],[Kolom13]]=Goed!$C122,IF(Goed!$D122=1,-30,0),IF(Tabel186[[#This Row],[Kolom13]]=0,30,60))</f>
        <v>30</v>
      </c>
    </row>
    <row r="124" spans="1:25" x14ac:dyDescent="0.3">
      <c r="A124" s="46">
        <f>Goed!B123</f>
        <v>119</v>
      </c>
      <c r="B124" s="50">
        <f>Tabel14[[#This Row],[Kolom2]]</f>
        <v>0</v>
      </c>
      <c r="C124" s="50">
        <f>IF(Tabel186[[#This Row],[Kolom2]]=Goed!C123,IF(Goed!$D123=1,-30,0),IF(Tabel186[[#This Row],[Kolom2]]=0,30,60))</f>
        <v>30</v>
      </c>
      <c r="D124" s="50">
        <f>Tabel14[[#This Row],[Kolom3]]</f>
        <v>0</v>
      </c>
      <c r="E124" s="50">
        <f>IF(Tabel186[[#This Row],[Kolom3]]=Goed!$C123,IF(Goed!$D123=1,-30,0),IF(Tabel186[[#This Row],[Kolom3]]=0,30,60))</f>
        <v>30</v>
      </c>
      <c r="F124" s="50">
        <f>Tabel14[[#This Row],[Kolom4]]</f>
        <v>0</v>
      </c>
      <c r="G124" s="50">
        <f>IF(Tabel186[[#This Row],[Kolom4]]=Goed!$C123,IF(Goed!$D123=1,-30,0),IF(Tabel186[[#This Row],[Kolom4]]=0,30,60))</f>
        <v>30</v>
      </c>
      <c r="H124" s="50">
        <f>Tabel14[[#This Row],[Kolom5]]</f>
        <v>0</v>
      </c>
      <c r="I124" s="50">
        <f>IF(Tabel186[[#This Row],[Kolom5]]=Goed!$C123,IF(Goed!$D123=1,-30,0),IF(Tabel186[[#This Row],[Kolom5]]=0,30,60))</f>
        <v>30</v>
      </c>
      <c r="J124" s="50">
        <f>Tabel14[[#This Row],[Kolom6]]</f>
        <v>38</v>
      </c>
      <c r="K124" s="50">
        <f>IF(Tabel186[[#This Row],[Kolom6]]=Goed!$C123,IF(Goed!$D123=1,-30,0),IF(Tabel186[[#This Row],[Kolom6]]=0,30,60))</f>
        <v>0</v>
      </c>
      <c r="L124" s="50">
        <f>Tabel14[[#This Row],[Kolom7]]</f>
        <v>38</v>
      </c>
      <c r="M124" s="50">
        <f>IF(Tabel186[[#This Row],[Kolom7]]=Goed!$C123,IF(Goed!$D123=1,-30,0),IF(Tabel186[[#This Row],[Kolom7]]=0,30,60))</f>
        <v>0</v>
      </c>
      <c r="N124" s="50">
        <f>Tabel14[[#This Row],[Kolom8]]</f>
        <v>0</v>
      </c>
      <c r="O124" s="50">
        <f>IF(Tabel186[[#This Row],[Kolom8]]=Goed!$C123,IF(Goed!$D123=1,-30,0),IF(Tabel186[[#This Row],[Kolom8]]=0,30,60))</f>
        <v>30</v>
      </c>
      <c r="P124" s="50">
        <f>Tabel14[[#This Row],[Kolom9]]</f>
        <v>0</v>
      </c>
      <c r="Q124" s="50">
        <f>IF(Tabel186[[#This Row],[Kolom9]]=Goed!$C123,IF(Goed!$D123=1,-30,0),IF(Tabel186[[#This Row],[Kolom9]]=0,30,60))</f>
        <v>30</v>
      </c>
      <c r="R124" s="50">
        <f>Tabel14[[#This Row],[Kolom10]]</f>
        <v>38</v>
      </c>
      <c r="S124" s="50">
        <f>IF(Tabel186[[#This Row],[Kolom10]]=Goed!$C123,IF(Goed!$D123=1,-30,0),IF(Tabel186[[#This Row],[Kolom10]]=0,30,60))</f>
        <v>0</v>
      </c>
      <c r="T124" s="50">
        <f>Tabel14[[#This Row],[Kolom11]]</f>
        <v>38</v>
      </c>
      <c r="U124" s="50">
        <f>IF(Tabel186[[#This Row],[Kolom11]]=Goed!$C123,IF(Goed!$D123=1,-30,0),IF(Tabel186[[#This Row],[Kolom11]]=0,30,60))</f>
        <v>0</v>
      </c>
      <c r="V124" s="50">
        <f>Tabel14[[#This Row],[Kolom12]]</f>
        <v>0</v>
      </c>
      <c r="W124" s="50">
        <f>IF(Tabel186[[#This Row],[Kolom12]]=Goed!$C123,IF(Goed!$D123=1,-30,0),IF(Tabel186[[#This Row],[Kolom12]]=0,30,60))</f>
        <v>30</v>
      </c>
      <c r="X124" s="50">
        <f>Tabel14[[#This Row],[Kolom13]]</f>
        <v>0</v>
      </c>
      <c r="Y124" s="50">
        <f>IF(Tabel186[[#This Row],[Kolom13]]=Goed!$C123,IF(Goed!$D123=1,-30,0),IF(Tabel186[[#This Row],[Kolom13]]=0,30,60))</f>
        <v>30</v>
      </c>
    </row>
    <row r="125" spans="1:25" x14ac:dyDescent="0.3">
      <c r="A125" s="46">
        <f>Goed!B124</f>
        <v>120</v>
      </c>
      <c r="B125" s="50">
        <f>Tabel14[[#This Row],[Kolom2]]</f>
        <v>71</v>
      </c>
      <c r="C125" s="50">
        <f>IF(Tabel186[[#This Row],[Kolom2]]=Goed!C124,IF(Goed!$D124=1,-30,0),IF(Tabel186[[#This Row],[Kolom2]]=0,30,60))</f>
        <v>0</v>
      </c>
      <c r="D125" s="50">
        <f>Tabel14[[#This Row],[Kolom3]]</f>
        <v>71</v>
      </c>
      <c r="E125" s="50">
        <f>IF(Tabel186[[#This Row],[Kolom3]]=Goed!$C124,IF(Goed!$D124=1,-30,0),IF(Tabel186[[#This Row],[Kolom3]]=0,30,60))</f>
        <v>0</v>
      </c>
      <c r="F125" s="50">
        <f>Tabel14[[#This Row],[Kolom4]]</f>
        <v>0</v>
      </c>
      <c r="G125" s="50">
        <f>IF(Tabel186[[#This Row],[Kolom4]]=Goed!$C124,IF(Goed!$D124=1,-30,0),IF(Tabel186[[#This Row],[Kolom4]]=0,30,60))</f>
        <v>30</v>
      </c>
      <c r="H125" s="50">
        <f>Tabel14[[#This Row],[Kolom5]]</f>
        <v>71</v>
      </c>
      <c r="I125" s="50">
        <f>IF(Tabel186[[#This Row],[Kolom5]]=Goed!$C124,IF(Goed!$D124=1,-30,0),IF(Tabel186[[#This Row],[Kolom5]]=0,30,60))</f>
        <v>0</v>
      </c>
      <c r="J125" s="50">
        <f>Tabel14[[#This Row],[Kolom6]]</f>
        <v>71</v>
      </c>
      <c r="K125" s="50">
        <f>IF(Tabel186[[#This Row],[Kolom6]]=Goed!$C124,IF(Goed!$D124=1,-30,0),IF(Tabel186[[#This Row],[Kolom6]]=0,30,60))</f>
        <v>0</v>
      </c>
      <c r="L125" s="50">
        <f>Tabel14[[#This Row],[Kolom7]]</f>
        <v>71</v>
      </c>
      <c r="M125" s="50">
        <f>IF(Tabel186[[#This Row],[Kolom7]]=Goed!$C124,IF(Goed!$D124=1,-30,0),IF(Tabel186[[#This Row],[Kolom7]]=0,30,60))</f>
        <v>0</v>
      </c>
      <c r="N125" s="50">
        <f>Tabel14[[#This Row],[Kolom8]]</f>
        <v>71</v>
      </c>
      <c r="O125" s="50">
        <f>IF(Tabel186[[#This Row],[Kolom8]]=Goed!$C124,IF(Goed!$D124=1,-30,0),IF(Tabel186[[#This Row],[Kolom8]]=0,30,60))</f>
        <v>0</v>
      </c>
      <c r="P125" s="50">
        <f>Tabel14[[#This Row],[Kolom9]]</f>
        <v>71</v>
      </c>
      <c r="Q125" s="50">
        <f>IF(Tabel186[[#This Row],[Kolom9]]=Goed!$C124,IF(Goed!$D124=1,-30,0),IF(Tabel186[[#This Row],[Kolom9]]=0,30,60))</f>
        <v>0</v>
      </c>
      <c r="R125" s="50">
        <f>Tabel14[[#This Row],[Kolom10]]</f>
        <v>71</v>
      </c>
      <c r="S125" s="50">
        <f>IF(Tabel186[[#This Row],[Kolom10]]=Goed!$C124,IF(Goed!$D124=1,-30,0),IF(Tabel186[[#This Row],[Kolom10]]=0,30,60))</f>
        <v>0</v>
      </c>
      <c r="T125" s="50">
        <f>Tabel14[[#This Row],[Kolom11]]</f>
        <v>71</v>
      </c>
      <c r="U125" s="50">
        <f>IF(Tabel186[[#This Row],[Kolom11]]=Goed!$C124,IF(Goed!$D124=1,-30,0),IF(Tabel186[[#This Row],[Kolom11]]=0,30,60))</f>
        <v>0</v>
      </c>
      <c r="V125" s="50">
        <f>Tabel14[[#This Row],[Kolom12]]</f>
        <v>71</v>
      </c>
      <c r="W125" s="50">
        <f>IF(Tabel186[[#This Row],[Kolom12]]=Goed!$C124,IF(Goed!$D124=1,-30,0),IF(Tabel186[[#This Row],[Kolom12]]=0,30,60))</f>
        <v>0</v>
      </c>
      <c r="X125" s="50">
        <f>Tabel14[[#This Row],[Kolom13]]</f>
        <v>0</v>
      </c>
      <c r="Y125" s="50">
        <f>IF(Tabel186[[#This Row],[Kolom13]]=Goed!$C124,IF(Goed!$D124=1,-30,0),IF(Tabel186[[#This Row],[Kolom13]]=0,30,60))</f>
        <v>30</v>
      </c>
    </row>
    <row r="126" spans="1:25" x14ac:dyDescent="0.3">
      <c r="A126" s="46">
        <f>Goed!B125</f>
        <v>121</v>
      </c>
      <c r="B126" s="50">
        <f>Tabel14[[#This Row],[Kolom2]]</f>
        <v>0</v>
      </c>
      <c r="C126" s="50">
        <f>IF(Tabel186[[#This Row],[Kolom2]]=Goed!C125,IF(Goed!$D125=1,-30,0),IF(Tabel186[[#This Row],[Kolom2]]=0,30,60))</f>
        <v>30</v>
      </c>
      <c r="D126" s="50">
        <f>Tabel14[[#This Row],[Kolom3]]</f>
        <v>0</v>
      </c>
      <c r="E126" s="50">
        <f>IF(Tabel186[[#This Row],[Kolom3]]=Goed!$C125,IF(Goed!$D125=1,-30,0),IF(Tabel186[[#This Row],[Kolom3]]=0,30,60))</f>
        <v>30</v>
      </c>
      <c r="F126" s="50">
        <f>Tabel14[[#This Row],[Kolom4]]</f>
        <v>0</v>
      </c>
      <c r="G126" s="50">
        <f>IF(Tabel186[[#This Row],[Kolom4]]=Goed!$C125,IF(Goed!$D125=1,-30,0),IF(Tabel186[[#This Row],[Kolom4]]=0,30,60))</f>
        <v>30</v>
      </c>
      <c r="H126" s="50">
        <f>Tabel14[[#This Row],[Kolom5]]</f>
        <v>0</v>
      </c>
      <c r="I126" s="50">
        <f>IF(Tabel186[[#This Row],[Kolom5]]=Goed!$C125,IF(Goed!$D125=1,-30,0),IF(Tabel186[[#This Row],[Kolom5]]=0,30,60))</f>
        <v>30</v>
      </c>
      <c r="J126" s="50">
        <f>Tabel14[[#This Row],[Kolom6]]</f>
        <v>51</v>
      </c>
      <c r="K126" s="50">
        <f>IF(Tabel186[[#This Row],[Kolom6]]=Goed!$C125,IF(Goed!$D125=1,-30,0),IF(Tabel186[[#This Row],[Kolom6]]=0,30,60))</f>
        <v>60</v>
      </c>
      <c r="L126" s="50">
        <f>Tabel14[[#This Row],[Kolom7]]</f>
        <v>50</v>
      </c>
      <c r="M126" s="50">
        <f>IF(Tabel186[[#This Row],[Kolom7]]=Goed!$C125,IF(Goed!$D125=1,-30,0),IF(Tabel186[[#This Row],[Kolom7]]=0,30,60))</f>
        <v>0</v>
      </c>
      <c r="N126" s="50">
        <f>Tabel14[[#This Row],[Kolom8]]</f>
        <v>0</v>
      </c>
      <c r="O126" s="50">
        <f>IF(Tabel186[[#This Row],[Kolom8]]=Goed!$C125,IF(Goed!$D125=1,-30,0),IF(Tabel186[[#This Row],[Kolom8]]=0,30,60))</f>
        <v>30</v>
      </c>
      <c r="P126" s="50">
        <f>Tabel14[[#This Row],[Kolom9]]</f>
        <v>0</v>
      </c>
      <c r="Q126" s="50">
        <f>IF(Tabel186[[#This Row],[Kolom9]]=Goed!$C125,IF(Goed!$D125=1,-30,0),IF(Tabel186[[#This Row],[Kolom9]]=0,30,60))</f>
        <v>30</v>
      </c>
      <c r="R126" s="50">
        <f>Tabel14[[#This Row],[Kolom10]]</f>
        <v>50</v>
      </c>
      <c r="S126" s="50">
        <f>IF(Tabel186[[#This Row],[Kolom10]]=Goed!$C125,IF(Goed!$D125=1,-30,0),IF(Tabel186[[#This Row],[Kolom10]]=0,30,60))</f>
        <v>0</v>
      </c>
      <c r="T126" s="50">
        <f>Tabel14[[#This Row],[Kolom11]]</f>
        <v>50</v>
      </c>
      <c r="U126" s="50">
        <f>IF(Tabel186[[#This Row],[Kolom11]]=Goed!$C125,IF(Goed!$D125=1,-30,0),IF(Tabel186[[#This Row],[Kolom11]]=0,30,60))</f>
        <v>0</v>
      </c>
      <c r="V126" s="50">
        <f>Tabel14[[#This Row],[Kolom12]]</f>
        <v>0</v>
      </c>
      <c r="W126" s="50">
        <f>IF(Tabel186[[#This Row],[Kolom12]]=Goed!$C125,IF(Goed!$D125=1,-30,0),IF(Tabel186[[#This Row],[Kolom12]]=0,30,60))</f>
        <v>30</v>
      </c>
      <c r="X126" s="50">
        <f>Tabel14[[#This Row],[Kolom13]]</f>
        <v>0</v>
      </c>
      <c r="Y126" s="50">
        <f>IF(Tabel186[[#This Row],[Kolom13]]=Goed!$C125,IF(Goed!$D125=1,-30,0),IF(Tabel186[[#This Row],[Kolom13]]=0,30,60))</f>
        <v>30</v>
      </c>
    </row>
    <row r="127" spans="1:25" x14ac:dyDescent="0.3">
      <c r="A127" s="46">
        <f>Goed!B126</f>
        <v>122</v>
      </c>
      <c r="B127" s="50">
        <f>Tabel14[[#This Row],[Kolom2]]</f>
        <v>0</v>
      </c>
      <c r="C127" s="50">
        <f>IF(Tabel186[[#This Row],[Kolom2]]=Goed!C126,IF(Goed!$D126=1,-30,0),IF(Tabel186[[#This Row],[Kolom2]]=0,30,60))</f>
        <v>30</v>
      </c>
      <c r="D127" s="50">
        <f>Tabel14[[#This Row],[Kolom3]]</f>
        <v>0</v>
      </c>
      <c r="E127" s="50">
        <f>IF(Tabel186[[#This Row],[Kolom3]]=Goed!$C126,IF(Goed!$D126=1,-30,0),IF(Tabel186[[#This Row],[Kolom3]]=0,30,60))</f>
        <v>30</v>
      </c>
      <c r="F127" s="50">
        <f>Tabel14[[#This Row],[Kolom4]]</f>
        <v>0</v>
      </c>
      <c r="G127" s="50">
        <f>IF(Tabel186[[#This Row],[Kolom4]]=Goed!$C126,IF(Goed!$D126=1,-30,0),IF(Tabel186[[#This Row],[Kolom4]]=0,30,60))</f>
        <v>30</v>
      </c>
      <c r="H127" s="50">
        <f>Tabel14[[#This Row],[Kolom5]]</f>
        <v>0</v>
      </c>
      <c r="I127" s="50">
        <f>IF(Tabel186[[#This Row],[Kolom5]]=Goed!$C126,IF(Goed!$D126=1,-30,0),IF(Tabel186[[#This Row],[Kolom5]]=0,30,60))</f>
        <v>30</v>
      </c>
      <c r="J127" s="50">
        <f>Tabel14[[#This Row],[Kolom6]]</f>
        <v>0</v>
      </c>
      <c r="K127" s="50">
        <f>IF(Tabel186[[#This Row],[Kolom6]]=Goed!$C126,IF(Goed!$D126=1,-30,0),IF(Tabel186[[#This Row],[Kolom6]]=0,30,60))</f>
        <v>30</v>
      </c>
      <c r="L127" s="50">
        <f>Tabel14[[#This Row],[Kolom7]]</f>
        <v>0</v>
      </c>
      <c r="M127" s="50">
        <f>IF(Tabel186[[#This Row],[Kolom7]]=Goed!$C126,IF(Goed!$D126=1,-30,0),IF(Tabel186[[#This Row],[Kolom7]]=0,30,60))</f>
        <v>30</v>
      </c>
      <c r="N127" s="50">
        <f>Tabel14[[#This Row],[Kolom8]]</f>
        <v>0</v>
      </c>
      <c r="O127" s="50">
        <f>IF(Tabel186[[#This Row],[Kolom8]]=Goed!$C126,IF(Goed!$D126=1,-30,0),IF(Tabel186[[#This Row],[Kolom8]]=0,30,60))</f>
        <v>30</v>
      </c>
      <c r="P127" s="50">
        <f>Tabel14[[#This Row],[Kolom9]]</f>
        <v>0</v>
      </c>
      <c r="Q127" s="50">
        <f>IF(Tabel186[[#This Row],[Kolom9]]=Goed!$C126,IF(Goed!$D126=1,-30,0),IF(Tabel186[[#This Row],[Kolom9]]=0,30,60))</f>
        <v>30</v>
      </c>
      <c r="R127" s="50">
        <f>Tabel14[[#This Row],[Kolom10]]</f>
        <v>2</v>
      </c>
      <c r="S127" s="50">
        <f>IF(Tabel186[[#This Row],[Kolom10]]=Goed!$C126,IF(Goed!$D126=1,-30,0),IF(Tabel186[[#This Row],[Kolom10]]=0,30,60))</f>
        <v>60</v>
      </c>
      <c r="T127" s="50">
        <f>Tabel14[[#This Row],[Kolom11]]</f>
        <v>0</v>
      </c>
      <c r="U127" s="50">
        <f>IF(Tabel186[[#This Row],[Kolom11]]=Goed!$C126,IF(Goed!$D126=1,-30,0),IF(Tabel186[[#This Row],[Kolom11]]=0,30,60))</f>
        <v>30</v>
      </c>
      <c r="V127" s="50">
        <f>Tabel14[[#This Row],[Kolom12]]</f>
        <v>0</v>
      </c>
      <c r="W127" s="50">
        <f>IF(Tabel186[[#This Row],[Kolom12]]=Goed!$C126,IF(Goed!$D126=1,-30,0),IF(Tabel186[[#This Row],[Kolom12]]=0,30,60))</f>
        <v>30</v>
      </c>
      <c r="X127" s="50">
        <f>Tabel14[[#This Row],[Kolom13]]</f>
        <v>0</v>
      </c>
      <c r="Y127" s="50">
        <f>IF(Tabel186[[#This Row],[Kolom13]]=Goed!$C126,IF(Goed!$D126=1,-30,0),IF(Tabel186[[#This Row],[Kolom13]]=0,30,60))</f>
        <v>30</v>
      </c>
    </row>
    <row r="128" spans="1:25" x14ac:dyDescent="0.3">
      <c r="A128" s="46">
        <f>Goed!B127</f>
        <v>123</v>
      </c>
      <c r="B128" s="50">
        <f>Tabel14[[#This Row],[Kolom2]]</f>
        <v>36</v>
      </c>
      <c r="C128" s="50">
        <f>IF(Tabel186[[#This Row],[Kolom2]]=Goed!C127,IF(Goed!$D127=1,-30,0),IF(Tabel186[[#This Row],[Kolom2]]=0,30,60))</f>
        <v>0</v>
      </c>
      <c r="D128" s="50">
        <f>Tabel14[[#This Row],[Kolom3]]</f>
        <v>0</v>
      </c>
      <c r="E128" s="50">
        <f>IF(Tabel186[[#This Row],[Kolom3]]=Goed!$C127,IF(Goed!$D127=1,-30,0),IF(Tabel186[[#This Row],[Kolom3]]=0,30,60))</f>
        <v>30</v>
      </c>
      <c r="F128" s="50">
        <f>Tabel14[[#This Row],[Kolom4]]</f>
        <v>0</v>
      </c>
      <c r="G128" s="50">
        <f>IF(Tabel186[[#This Row],[Kolom4]]=Goed!$C127,IF(Goed!$D127=1,-30,0),IF(Tabel186[[#This Row],[Kolom4]]=0,30,60))</f>
        <v>30</v>
      </c>
      <c r="H128" s="50">
        <f>Tabel14[[#This Row],[Kolom5]]</f>
        <v>36</v>
      </c>
      <c r="I128" s="50">
        <f>IF(Tabel186[[#This Row],[Kolom5]]=Goed!$C127,IF(Goed!$D127=1,-30,0),IF(Tabel186[[#This Row],[Kolom5]]=0,30,60))</f>
        <v>0</v>
      </c>
      <c r="J128" s="50">
        <f>Tabel14[[#This Row],[Kolom6]]</f>
        <v>36</v>
      </c>
      <c r="K128" s="50">
        <f>IF(Tabel186[[#This Row],[Kolom6]]=Goed!$C127,IF(Goed!$D127=1,-30,0),IF(Tabel186[[#This Row],[Kolom6]]=0,30,60))</f>
        <v>0</v>
      </c>
      <c r="L128" s="50">
        <f>Tabel14[[#This Row],[Kolom7]]</f>
        <v>36</v>
      </c>
      <c r="M128" s="50">
        <f>IF(Tabel186[[#This Row],[Kolom7]]=Goed!$C127,IF(Goed!$D127=1,-30,0),IF(Tabel186[[#This Row],[Kolom7]]=0,30,60))</f>
        <v>0</v>
      </c>
      <c r="N128" s="50">
        <f>Tabel14[[#This Row],[Kolom8]]</f>
        <v>36</v>
      </c>
      <c r="O128" s="50">
        <f>IF(Tabel186[[#This Row],[Kolom8]]=Goed!$C127,IF(Goed!$D127=1,-30,0),IF(Tabel186[[#This Row],[Kolom8]]=0,30,60))</f>
        <v>0</v>
      </c>
      <c r="P128" s="50">
        <f>Tabel14[[#This Row],[Kolom9]]</f>
        <v>36</v>
      </c>
      <c r="Q128" s="50">
        <f>IF(Tabel186[[#This Row],[Kolom9]]=Goed!$C127,IF(Goed!$D127=1,-30,0),IF(Tabel186[[#This Row],[Kolom9]]=0,30,60))</f>
        <v>0</v>
      </c>
      <c r="R128" s="50">
        <f>Tabel14[[#This Row],[Kolom10]]</f>
        <v>30</v>
      </c>
      <c r="S128" s="50">
        <f>IF(Tabel186[[#This Row],[Kolom10]]=Goed!$C127,IF(Goed!$D127=1,-30,0),IF(Tabel186[[#This Row],[Kolom10]]=0,30,60))</f>
        <v>60</v>
      </c>
      <c r="T128" s="50">
        <f>Tabel14[[#This Row],[Kolom11]]</f>
        <v>0</v>
      </c>
      <c r="U128" s="50">
        <f>IF(Tabel186[[#This Row],[Kolom11]]=Goed!$C127,IF(Goed!$D127=1,-30,0),IF(Tabel186[[#This Row],[Kolom11]]=0,30,60))</f>
        <v>30</v>
      </c>
      <c r="V128" s="50">
        <f>Tabel14[[#This Row],[Kolom12]]</f>
        <v>36</v>
      </c>
      <c r="W128" s="50">
        <f>IF(Tabel186[[#This Row],[Kolom12]]=Goed!$C127,IF(Goed!$D127=1,-30,0),IF(Tabel186[[#This Row],[Kolom12]]=0,30,60))</f>
        <v>0</v>
      </c>
      <c r="X128" s="50">
        <f>Tabel14[[#This Row],[Kolom13]]</f>
        <v>0</v>
      </c>
      <c r="Y128" s="50">
        <f>IF(Tabel186[[#This Row],[Kolom13]]=Goed!$C127,IF(Goed!$D127=1,-30,0),IF(Tabel186[[#This Row],[Kolom13]]=0,30,60))</f>
        <v>30</v>
      </c>
    </row>
    <row r="129" spans="1:25" x14ac:dyDescent="0.3">
      <c r="A129" s="46">
        <f>Goed!B128</f>
        <v>124</v>
      </c>
      <c r="B129" s="50">
        <f>Tabel14[[#This Row],[Kolom2]]</f>
        <v>56</v>
      </c>
      <c r="C129" s="50">
        <f>IF(Tabel186[[#This Row],[Kolom2]]=Goed!C128,IF(Goed!$D128=1,-30,0),IF(Tabel186[[#This Row],[Kolom2]]=0,30,60))</f>
        <v>0</v>
      </c>
      <c r="D129" s="50">
        <f>Tabel14[[#This Row],[Kolom3]]</f>
        <v>0</v>
      </c>
      <c r="E129" s="50">
        <f>IF(Tabel186[[#This Row],[Kolom3]]=Goed!$C128,IF(Goed!$D128=1,-30,0),IF(Tabel186[[#This Row],[Kolom3]]=0,30,60))</f>
        <v>30</v>
      </c>
      <c r="F129" s="50">
        <f>Tabel14[[#This Row],[Kolom4]]</f>
        <v>57</v>
      </c>
      <c r="G129" s="50">
        <f>IF(Tabel186[[#This Row],[Kolom4]]=Goed!$C128,IF(Goed!$D128=1,-30,0),IF(Tabel186[[#This Row],[Kolom4]]=0,30,60))</f>
        <v>60</v>
      </c>
      <c r="H129" s="50">
        <f>Tabel14[[#This Row],[Kolom5]]</f>
        <v>0</v>
      </c>
      <c r="I129" s="50">
        <f>IF(Tabel186[[#This Row],[Kolom5]]=Goed!$C128,IF(Goed!$D128=1,-30,0),IF(Tabel186[[#This Row],[Kolom5]]=0,30,60))</f>
        <v>30</v>
      </c>
      <c r="J129" s="50">
        <f>Tabel14[[#This Row],[Kolom6]]</f>
        <v>0</v>
      </c>
      <c r="K129" s="50">
        <f>IF(Tabel186[[#This Row],[Kolom6]]=Goed!$C128,IF(Goed!$D128=1,-30,0),IF(Tabel186[[#This Row],[Kolom6]]=0,30,60))</f>
        <v>30</v>
      </c>
      <c r="L129" s="50">
        <f>Tabel14[[#This Row],[Kolom7]]</f>
        <v>58</v>
      </c>
      <c r="M129" s="50">
        <f>IF(Tabel186[[#This Row],[Kolom7]]=Goed!$C128,IF(Goed!$D128=1,-30,0),IF(Tabel186[[#This Row],[Kolom7]]=0,30,60))</f>
        <v>60</v>
      </c>
      <c r="N129" s="50">
        <f>Tabel14[[#This Row],[Kolom8]]</f>
        <v>18</v>
      </c>
      <c r="O129" s="50">
        <f>IF(Tabel186[[#This Row],[Kolom8]]=Goed!$C128,IF(Goed!$D128=1,-30,0),IF(Tabel186[[#This Row],[Kolom8]]=0,30,60))</f>
        <v>60</v>
      </c>
      <c r="P129" s="50">
        <f>Tabel14[[#This Row],[Kolom9]]</f>
        <v>56</v>
      </c>
      <c r="Q129" s="50">
        <f>IF(Tabel186[[#This Row],[Kolom9]]=Goed!$C128,IF(Goed!$D128=1,-30,0),IF(Tabel186[[#This Row],[Kolom9]]=0,30,60))</f>
        <v>0</v>
      </c>
      <c r="R129" s="50">
        <f>Tabel14[[#This Row],[Kolom10]]</f>
        <v>56</v>
      </c>
      <c r="S129" s="50">
        <f>IF(Tabel186[[#This Row],[Kolom10]]=Goed!$C128,IF(Goed!$D128=1,-30,0),IF(Tabel186[[#This Row],[Kolom10]]=0,30,60))</f>
        <v>0</v>
      </c>
      <c r="T129" s="50">
        <f>Tabel14[[#This Row],[Kolom11]]</f>
        <v>0</v>
      </c>
      <c r="U129" s="50">
        <f>IF(Tabel186[[#This Row],[Kolom11]]=Goed!$C128,IF(Goed!$D128=1,-30,0),IF(Tabel186[[#This Row],[Kolom11]]=0,30,60))</f>
        <v>30</v>
      </c>
      <c r="V129" s="50">
        <f>Tabel14[[#This Row],[Kolom12]]</f>
        <v>18</v>
      </c>
      <c r="W129" s="50">
        <f>IF(Tabel186[[#This Row],[Kolom12]]=Goed!$C128,IF(Goed!$D128=1,-30,0),IF(Tabel186[[#This Row],[Kolom12]]=0,30,60))</f>
        <v>60</v>
      </c>
      <c r="X129" s="50">
        <f>Tabel14[[#This Row],[Kolom13]]</f>
        <v>0</v>
      </c>
      <c r="Y129" s="50">
        <f>IF(Tabel186[[#This Row],[Kolom13]]=Goed!$C128,IF(Goed!$D128=1,-30,0),IF(Tabel186[[#This Row],[Kolom13]]=0,30,60))</f>
        <v>30</v>
      </c>
    </row>
    <row r="130" spans="1:25" x14ac:dyDescent="0.3">
      <c r="A130" s="46">
        <f>Goed!B129</f>
        <v>125</v>
      </c>
      <c r="B130" s="50">
        <f>Tabel14[[#This Row],[Kolom2]]</f>
        <v>0</v>
      </c>
      <c r="C130" s="50">
        <f>IF(Tabel186[[#This Row],[Kolom2]]=Goed!C129,IF(Goed!$D129=1,-30,0),IF(Tabel186[[#This Row],[Kolom2]]=0,30,60))</f>
        <v>30</v>
      </c>
      <c r="D130" s="50">
        <f>Tabel14[[#This Row],[Kolom3]]</f>
        <v>0</v>
      </c>
      <c r="E130" s="50">
        <f>IF(Tabel186[[#This Row],[Kolom3]]=Goed!$C129,IF(Goed!$D129=1,-30,0),IF(Tabel186[[#This Row],[Kolom3]]=0,30,60))</f>
        <v>30</v>
      </c>
      <c r="F130" s="50">
        <f>Tabel14[[#This Row],[Kolom4]]</f>
        <v>0</v>
      </c>
      <c r="G130" s="50">
        <f>IF(Tabel186[[#This Row],[Kolom4]]=Goed!$C129,IF(Goed!$D129=1,-30,0),IF(Tabel186[[#This Row],[Kolom4]]=0,30,60))</f>
        <v>30</v>
      </c>
      <c r="H130" s="50">
        <f>Tabel14[[#This Row],[Kolom5]]</f>
        <v>0</v>
      </c>
      <c r="I130" s="50">
        <f>IF(Tabel186[[#This Row],[Kolom5]]=Goed!$C129,IF(Goed!$D129=1,-30,0),IF(Tabel186[[#This Row],[Kolom5]]=0,30,60))</f>
        <v>30</v>
      </c>
      <c r="J130" s="50">
        <f>Tabel14[[#This Row],[Kolom6]]</f>
        <v>0</v>
      </c>
      <c r="K130" s="50">
        <f>IF(Tabel186[[#This Row],[Kolom6]]=Goed!$C129,IF(Goed!$D129=1,-30,0),IF(Tabel186[[#This Row],[Kolom6]]=0,30,60))</f>
        <v>30</v>
      </c>
      <c r="L130" s="50">
        <f>Tabel14[[#This Row],[Kolom7]]</f>
        <v>0</v>
      </c>
      <c r="M130" s="50">
        <f>IF(Tabel186[[#This Row],[Kolom7]]=Goed!$C129,IF(Goed!$D129=1,-30,0),IF(Tabel186[[#This Row],[Kolom7]]=0,30,60))</f>
        <v>30</v>
      </c>
      <c r="N130" s="50">
        <f>Tabel14[[#This Row],[Kolom8]]</f>
        <v>0</v>
      </c>
      <c r="O130" s="50">
        <f>IF(Tabel186[[#This Row],[Kolom8]]=Goed!$C129,IF(Goed!$D129=1,-30,0),IF(Tabel186[[#This Row],[Kolom8]]=0,30,60))</f>
        <v>30</v>
      </c>
      <c r="P130" s="50">
        <f>Tabel14[[#This Row],[Kolom9]]</f>
        <v>0</v>
      </c>
      <c r="Q130" s="50">
        <f>IF(Tabel186[[#This Row],[Kolom9]]=Goed!$C129,IF(Goed!$D129=1,-30,0),IF(Tabel186[[#This Row],[Kolom9]]=0,30,60))</f>
        <v>30</v>
      </c>
      <c r="R130" s="50">
        <f>Tabel14[[#This Row],[Kolom10]]</f>
        <v>0</v>
      </c>
      <c r="S130" s="50">
        <f>IF(Tabel186[[#This Row],[Kolom10]]=Goed!$C129,IF(Goed!$D129=1,-30,0),IF(Tabel186[[#This Row],[Kolom10]]=0,30,60))</f>
        <v>30</v>
      </c>
      <c r="T130" s="50">
        <f>Tabel14[[#This Row],[Kolom11]]</f>
        <v>0</v>
      </c>
      <c r="U130" s="50">
        <f>IF(Tabel186[[#This Row],[Kolom11]]=Goed!$C129,IF(Goed!$D129=1,-30,0),IF(Tabel186[[#This Row],[Kolom11]]=0,30,60))</f>
        <v>30</v>
      </c>
      <c r="V130" s="50">
        <f>Tabel14[[#This Row],[Kolom12]]</f>
        <v>0</v>
      </c>
      <c r="W130" s="50">
        <f>IF(Tabel186[[#This Row],[Kolom12]]=Goed!$C129,IF(Goed!$D129=1,-30,0),IF(Tabel186[[#This Row],[Kolom12]]=0,30,60))</f>
        <v>30</v>
      </c>
      <c r="X130" s="50">
        <f>Tabel14[[#This Row],[Kolom13]]</f>
        <v>0</v>
      </c>
      <c r="Y130" s="50">
        <f>IF(Tabel186[[#This Row],[Kolom13]]=Goed!$C129,IF(Goed!$D129=1,-30,0),IF(Tabel186[[#This Row],[Kolom13]]=0,30,60))</f>
        <v>30</v>
      </c>
    </row>
    <row r="131" spans="1:25" x14ac:dyDescent="0.3">
      <c r="A131" s="48" t="s">
        <v>16</v>
      </c>
      <c r="B131" s="55">
        <f>(COUNT(B4:B130)-COUNTIF(B4:B130,0))/COUNT(B4:B130)</f>
        <v>0.53543307086614178</v>
      </c>
      <c r="C131" s="55"/>
      <c r="D131" s="55">
        <f>(COUNT(D4:D130)-COUNTIF(D4:D130,0))/COUNT(D4:D130)</f>
        <v>0.33070866141732286</v>
      </c>
      <c r="E131" s="55"/>
      <c r="F131" s="55">
        <f>(COUNT(F4:F130)-COUNTIF(F4:F130,0))/COUNT(F4:F130)</f>
        <v>0.48818897637795278</v>
      </c>
      <c r="G131" s="55"/>
      <c r="H131" s="55">
        <f>(COUNT(H4:H130)-COUNTIF(H4:H130,0))/COUNT(H4:H130)</f>
        <v>0.44094488188976377</v>
      </c>
      <c r="I131" s="55"/>
      <c r="J131" s="55">
        <f>(COUNT(J4:J130)-COUNTIF(J4:J130,0))/COUNT(J4:J130)</f>
        <v>0.61417322834645671</v>
      </c>
      <c r="K131" s="55"/>
      <c r="L131" s="55">
        <f>(COUNT(L4:L130)-COUNTIF(L4:L130,0))/COUNT(L4:L130)</f>
        <v>0.70866141732283461</v>
      </c>
      <c r="M131" s="55"/>
      <c r="N131" s="55">
        <f>(COUNT(N4:N130)-COUNTIF(N4:N130,0))/COUNT(N4:N130)</f>
        <v>0.62204724409448819</v>
      </c>
      <c r="O131" s="55"/>
      <c r="P131" s="55">
        <f>(COUNT(P4:P130)-COUNTIF(P4:P130,0))/COUNT(P4:P130)</f>
        <v>0.50393700787401574</v>
      </c>
      <c r="Q131" s="55"/>
      <c r="R131" s="55">
        <f>(COUNT(R4:R130)-COUNTIF(R4:R130,0))/COUNT(R4:R130)</f>
        <v>0.62992125984251968</v>
      </c>
      <c r="S131" s="55"/>
      <c r="T131" s="55">
        <f>(COUNT(T4:T130)-COUNTIF(T4:T130,0))/COUNT(T4:T130)</f>
        <v>0.72440944881889768</v>
      </c>
      <c r="U131" s="55"/>
      <c r="V131" s="55">
        <f>(COUNT(V4:V130)-COUNTIF(V4:V130,0))/COUNT(V4:V130)</f>
        <v>0.38582677165354329</v>
      </c>
      <c r="W131" s="55"/>
      <c r="X131" s="55">
        <f>(COUNT(X4:X130)-COUNTIF(X4:X130,0))/COUNT(X4:X130)</f>
        <v>0.66141732283464572</v>
      </c>
      <c r="Y131" s="55"/>
    </row>
    <row r="132" spans="1:25" x14ac:dyDescent="0.3">
      <c r="A132" s="48" t="s">
        <v>35</v>
      </c>
      <c r="B132" s="55">
        <f>(COUNTIF(C4:C130,0)+COUNTIF(C4:C130,-30))/COUNT(C4:C130)</f>
        <v>0.51968503937007871</v>
      </c>
      <c r="C132" s="55"/>
      <c r="D132" s="55">
        <f>(COUNTIF(E4:E130,0)+COUNTIF(E4:E130,-30))/COUNT(E4:E130)</f>
        <v>0.26771653543307089</v>
      </c>
      <c r="E132" s="55"/>
      <c r="F132" s="55">
        <f>(COUNTIF(G4:G130,0)+COUNTIF(G4:G130,-30))/COUNT(G4:G130)</f>
        <v>0.42519685039370081</v>
      </c>
      <c r="G132" s="55"/>
      <c r="H132" s="55">
        <f>(COUNTIF(I4:I130,0)+COUNTIF(I4:I130,-30))/COUNT(I4:I130)</f>
        <v>0.38582677165354329</v>
      </c>
      <c r="I132" s="55"/>
      <c r="J132" s="55">
        <f>(COUNTIF(K4:K130,0)+COUNTIF(K4:K130,-30))/COUNT(K4:K130)</f>
        <v>0.60629921259842523</v>
      </c>
      <c r="K132" s="55"/>
      <c r="L132" s="55">
        <f>(COUNTIF(M4:M130,0)+COUNTIF(M4:M130,-30))/COUNT(M4:M130)</f>
        <v>0.62992125984251968</v>
      </c>
      <c r="M132" s="55"/>
      <c r="N132" s="55">
        <f>(COUNTIF(O4:O130,0)+COUNTIF(O4:O130,-30))/COUNT(O4:O130)</f>
        <v>0.55118110236220474</v>
      </c>
      <c r="O132" s="55"/>
      <c r="P132" s="55">
        <f>(COUNTIF(Q4:Q130,0)+COUNTIF(Q4:Q130,-30))/COUNT(Q4:Q130)</f>
        <v>0.45669291338582679</v>
      </c>
      <c r="Q132" s="55"/>
      <c r="R132" s="55">
        <f>(COUNTIF(S4:S130,0)+COUNTIF(S4:S130,-30))/COUNT(S4:S130)</f>
        <v>0.55118110236220474</v>
      </c>
      <c r="S132" s="55"/>
      <c r="T132" s="55">
        <f>(COUNTIF(U4:U130,0)+COUNTIF(U4:U130,-30))/COUNT(U4:U130)</f>
        <v>0.66141732283464572</v>
      </c>
      <c r="U132" s="55"/>
      <c r="V132" s="55">
        <f>(COUNTIF(W4:W130,0)+COUNTIF(W4:W130,-30))/COUNT(W4:W130)</f>
        <v>0.34645669291338582</v>
      </c>
      <c r="W132" s="55"/>
      <c r="X132" s="55">
        <f>(COUNTIF(Y4:Y130,0)+COUNTIF(Y4:Y130,-30))/COUNT(Y4:Y130)</f>
        <v>0.62204724409448819</v>
      </c>
      <c r="Y132" s="55"/>
    </row>
    <row r="133" spans="1:25" x14ac:dyDescent="0.3">
      <c r="A133" s="48" t="s">
        <v>53</v>
      </c>
      <c r="B133" s="55">
        <f>IFERROR(COUNTIF(C4:C130,60)/(COUNT(B4:B130)-COUNTIF(B4:B130,0)-COUNTIF(B4:B130,-30)),0)</f>
        <v>2.9411764705882353E-2</v>
      </c>
      <c r="C133" s="55"/>
      <c r="D133" s="55">
        <f>IFERROR(COUNTIF(E4:E130,60)/(COUNT(D4:D130)-COUNTIF(D4:D130,0)-COUNTIF(D4:D130,-30)),0)</f>
        <v>0.19047619047619047</v>
      </c>
      <c r="E133" s="55"/>
      <c r="F133" s="55">
        <f>IFERROR(COUNTIF(G4:G130,60)/(COUNT(F4:F130)-COUNTIF(F4:F130,0)-COUNTIF(F4:F130,-30)),0)</f>
        <v>0.12903225806451613</v>
      </c>
      <c r="G133" s="55"/>
      <c r="H133" s="55">
        <f>IFERROR(COUNTIF(I4:I130,60)/(COUNT(H4:H130)-COUNTIF(H4:H130,0)-COUNTIF(H4:H130,-30)),0)</f>
        <v>0.125</v>
      </c>
      <c r="I133" s="55"/>
      <c r="J133" s="55">
        <f>IFERROR(COUNTIF(K4:K130,60)/(COUNT(J4:J130)-COUNTIF(J4:J130,0)-COUNTIF(J4:J130,-30)),0)</f>
        <v>1.282051282051282E-2</v>
      </c>
      <c r="K133" s="55"/>
      <c r="L133" s="55">
        <f>IFERROR(COUNTIF(M4:M130,60)/(COUNT(L4:L130)-COUNTIF(L4:L130,0)-COUNTIF(L4:L130,-30)),0)</f>
        <v>0.1111111111111111</v>
      </c>
      <c r="M133" s="55"/>
      <c r="N133" s="55">
        <f>IFERROR(COUNTIF(O4:O130,60)/(COUNT(N4:N130)-COUNTIF(N4:N130,0)-COUNTIF(N4:N130,-30)),0)</f>
        <v>0.11392405063291139</v>
      </c>
      <c r="O133" s="55"/>
      <c r="P133" s="55">
        <f>IFERROR(COUNTIF(Q4:Q130,60)/(COUNT(P4:P130)-COUNTIF(P4:P130,0)-COUNTIF(P4:P130,-30)),0)</f>
        <v>9.375E-2</v>
      </c>
      <c r="Q133" s="55"/>
      <c r="R133" s="55">
        <f>IFERROR(COUNTIF(S4:S130,60)/(COUNT(R4:R130)-COUNTIF(R4:R130,0)-COUNTIF(R4:R130,-30)),0)</f>
        <v>0.125</v>
      </c>
      <c r="S133" s="55"/>
      <c r="T133" s="55">
        <f>IFERROR(COUNTIF(U4:U130,60)/(COUNT(T4:T130)-COUNTIF(T4:T130,0)-COUNTIF(T4:T130,-30)),0)</f>
        <v>8.6956521739130432E-2</v>
      </c>
      <c r="U133" s="55"/>
      <c r="V133" s="55">
        <f>IFERROR(COUNTIF(W4:W130,60)/(COUNT(V4:V130)-COUNTIF(V4:V130,0)-COUNTIF(V4:V130,-30)),0)</f>
        <v>0.10204081632653061</v>
      </c>
      <c r="W133" s="55"/>
      <c r="X133" s="55">
        <f>IFERROR(COUNTIF(Y4:Y130,60)/(COUNT(X4:X130)-COUNTIF(X4:X130,0)-COUNTIF(X4:X130,-30)),0)</f>
        <v>5.9523809523809521E-2</v>
      </c>
      <c r="Y133" s="55"/>
    </row>
  </sheetData>
  <mergeCells count="7">
    <mergeCell ref="N1:O1"/>
    <mergeCell ref="B1:C1"/>
    <mergeCell ref="D1:E1"/>
    <mergeCell ref="F1:G1"/>
    <mergeCell ref="H1:I1"/>
    <mergeCell ref="J1:K1"/>
    <mergeCell ref="L1:M1"/>
  </mergeCells>
  <conditionalFormatting sqref="C4:C130 E4:E130 G4:G130 I4:I130 K4:K130 M4:M130 O4:O130 Q4:Q130 S4:S130 U4:U130 W4:W130 Y4:Y130">
    <cfRule type="cellIs" dxfId="10" priority="1" operator="lessThan">
      <formula>0</formula>
    </cfRule>
    <cfRule type="cellIs" dxfId="9" priority="3" operator="equal">
      <formula>0</formula>
    </cfRule>
    <cfRule type="cellIs" dxfId="8" priority="6" operator="equal">
      <formula>30</formula>
    </cfRule>
    <cfRule type="cellIs" dxfId="7" priority="7" operator="equal">
      <formula>60</formula>
    </cfRule>
  </conditionalFormatting>
  <pageMargins left="0.7" right="0.7" top="0.75" bottom="0.75" header="0.3" footer="0.3"/>
  <pageSetup paperSize="8" scale="52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682DF-66B3-428B-9F6A-E76631268452}">
  <sheetPr codeName="Blad17"/>
  <dimension ref="A1:J22"/>
  <sheetViews>
    <sheetView topLeftCell="A2" zoomScale="130" zoomScaleNormal="130" workbookViewId="0">
      <selection activeCell="B21" sqref="B21"/>
    </sheetView>
  </sheetViews>
  <sheetFormatPr defaultRowHeight="14.4" x14ac:dyDescent="0.3"/>
  <cols>
    <col min="2" max="2" width="40.5546875" bestFit="1" customWidth="1"/>
    <col min="3" max="3" width="11.44140625" customWidth="1"/>
    <col min="4" max="4" width="11" customWidth="1"/>
    <col min="5" max="5" width="10.77734375" customWidth="1"/>
    <col min="7" max="7" width="15.44140625" customWidth="1"/>
    <col min="8" max="8" width="9.5546875" customWidth="1"/>
  </cols>
  <sheetData>
    <row r="1" spans="1:10" x14ac:dyDescent="0.3">
      <c r="A1" s="4" t="s">
        <v>104</v>
      </c>
      <c r="B1" s="4"/>
      <c r="C1" s="4"/>
      <c r="D1" s="4"/>
      <c r="E1" s="4"/>
    </row>
    <row r="2" spans="1:10" x14ac:dyDescent="0.3">
      <c r="A2" s="4" t="s">
        <v>0</v>
      </c>
      <c r="B2" s="4" t="s">
        <v>5</v>
      </c>
      <c r="C2" s="17" t="s">
        <v>29</v>
      </c>
      <c r="D2" s="4" t="s">
        <v>51</v>
      </c>
      <c r="E2" s="4" t="s">
        <v>33</v>
      </c>
      <c r="G2" s="18" t="s">
        <v>49</v>
      </c>
      <c r="H2" s="18"/>
      <c r="I2" s="18"/>
      <c r="J2" s="10"/>
    </row>
    <row r="3" spans="1:10" x14ac:dyDescent="0.3">
      <c r="A3" s="11">
        <f>Tabel4[[#This Row],[Kolom1]]</f>
        <v>1</v>
      </c>
      <c r="B3" s="11" t="str">
        <f>Tabel4[[#This Row],[Kolom2]]</f>
        <v>Crazy Crows</v>
      </c>
      <c r="C3" s="63">
        <v>1230</v>
      </c>
      <c r="D3" s="15" t="str">
        <f>IF(C3="","",LEFT(C3,LEN(C3)-2)&amp;":"&amp;RIGHT(C3,2))</f>
        <v>12:30</v>
      </c>
      <c r="E3" s="16">
        <f>IF(C3&gt;$H$4,(D3-$H$5)*$H$6,0)*24*60</f>
        <v>0</v>
      </c>
    </row>
    <row r="4" spans="1:10" x14ac:dyDescent="0.3">
      <c r="A4" s="20">
        <f>Tabel4[[#This Row],[Kolom1]]</f>
        <v>2</v>
      </c>
      <c r="B4" s="20" t="str">
        <f>Tabel4[[#This Row],[Kolom2]]</f>
        <v>Tukker trail blazers</v>
      </c>
      <c r="C4" s="63">
        <v>1230</v>
      </c>
      <c r="D4" t="str">
        <f>IF(C4="","",LEFT(C4,LEN(C4)-2)&amp;":"&amp;RIGHT(C4,2))</f>
        <v>12:30</v>
      </c>
      <c r="E4">
        <f>IF(C4&gt;$H$4,(D4-$H$5)*$H$6,0)*24*60</f>
        <v>0</v>
      </c>
      <c r="G4" s="23" t="s">
        <v>31</v>
      </c>
      <c r="H4" s="24">
        <v>1230</v>
      </c>
    </row>
    <row r="5" spans="1:10" x14ac:dyDescent="0.3">
      <c r="A5" s="11">
        <f>Tabel4[[#This Row],[Kolom1]]</f>
        <v>3</v>
      </c>
      <c r="B5" s="11" t="str">
        <f>Tabel4[[#This Row],[Kolom2]]</f>
        <v>Wegkwijters</v>
      </c>
      <c r="C5" s="63">
        <v>1230</v>
      </c>
      <c r="D5" s="11" t="str">
        <f t="shared" ref="D5:D22" si="0">IF(C5="","",LEFT(C5,LEN(C5)-2)&amp;":"&amp;RIGHT(C5,2))</f>
        <v>12:30</v>
      </c>
      <c r="E5" s="16">
        <f t="shared" ref="E5:E22" si="1">IF(C5&gt;$H$4,(D5-$H$5)*$H$6,0)*24*60</f>
        <v>0</v>
      </c>
      <c r="G5" s="8" t="s">
        <v>31</v>
      </c>
      <c r="H5" s="28">
        <v>0.52083333333333337</v>
      </c>
    </row>
    <row r="6" spans="1:10" x14ac:dyDescent="0.3">
      <c r="A6" s="20">
        <f>Tabel4[[#This Row],[Kolom1]]</f>
        <v>4</v>
      </c>
      <c r="B6" s="20" t="str">
        <f>Tabel4[[#This Row],[Kolom2]]</f>
        <v>PathFinders</v>
      </c>
      <c r="C6" s="63">
        <v>1230</v>
      </c>
      <c r="D6" t="str">
        <f t="shared" si="0"/>
        <v>12:30</v>
      </c>
      <c r="E6">
        <f t="shared" si="1"/>
        <v>0</v>
      </c>
      <c r="G6" s="25" t="s">
        <v>30</v>
      </c>
      <c r="H6" s="26">
        <v>0</v>
      </c>
    </row>
    <row r="7" spans="1:10" x14ac:dyDescent="0.3">
      <c r="A7" s="11">
        <f>Tabel4[[#This Row],[Kolom1]]</f>
        <v>5</v>
      </c>
      <c r="B7" s="11" t="str">
        <f>Tabel4[[#This Row],[Kolom2]]</f>
        <v>BlueBear</v>
      </c>
      <c r="C7" s="63">
        <v>1230</v>
      </c>
      <c r="D7" s="11" t="str">
        <f t="shared" si="0"/>
        <v>12:30</v>
      </c>
      <c r="E7" s="16">
        <f t="shared" si="1"/>
        <v>0</v>
      </c>
    </row>
    <row r="8" spans="1:10" x14ac:dyDescent="0.3">
      <c r="A8" s="20">
        <f>Tabel4[[#This Row],[Kolom1]]</f>
        <v>6</v>
      </c>
      <c r="B8" s="20" t="str">
        <f>Tabel4[[#This Row],[Kolom2]]</f>
        <v>Dutchables mixed</v>
      </c>
      <c r="C8" s="63">
        <v>1230</v>
      </c>
      <c r="D8" t="str">
        <f t="shared" si="0"/>
        <v>12:30</v>
      </c>
      <c r="E8">
        <f t="shared" si="1"/>
        <v>0</v>
      </c>
    </row>
    <row r="9" spans="1:10" x14ac:dyDescent="0.3">
      <c r="A9" s="11">
        <f>Tabel4[[#This Row],[Kolom1]]</f>
        <v>7</v>
      </c>
      <c r="B9" s="11" t="str">
        <f>Tabel4[[#This Row],[Kolom2]]</f>
        <v>Two Thirds the A Team</v>
      </c>
      <c r="C9" s="63">
        <v>1230</v>
      </c>
      <c r="D9" s="11" t="str">
        <f t="shared" si="0"/>
        <v>12:30</v>
      </c>
      <c r="E9" s="16">
        <f t="shared" si="1"/>
        <v>0</v>
      </c>
    </row>
    <row r="10" spans="1:10" x14ac:dyDescent="0.3">
      <c r="A10" s="20">
        <f>Tabel4[[#This Row],[Kolom1]]</f>
        <v>8</v>
      </c>
      <c r="B10" s="20" t="str">
        <f>Tabel4[[#This Row],[Kolom2]]</f>
        <v>Waar heen, Waar voor?</v>
      </c>
      <c r="C10" s="63">
        <v>1230</v>
      </c>
      <c r="D10" t="str">
        <f t="shared" si="0"/>
        <v>12:30</v>
      </c>
      <c r="E10">
        <f t="shared" si="1"/>
        <v>0</v>
      </c>
    </row>
    <row r="11" spans="1:10" x14ac:dyDescent="0.3">
      <c r="A11" s="11">
        <f>Tabel4[[#This Row],[Kolom1]]</f>
        <v>9</v>
      </c>
      <c r="B11" s="11" t="str">
        <f>Tabel4[[#This Row],[Kolom2]]</f>
        <v>tOLtaros</v>
      </c>
      <c r="C11" s="63">
        <v>1230</v>
      </c>
      <c r="D11" s="11" t="str">
        <f t="shared" si="0"/>
        <v>12:30</v>
      </c>
      <c r="E11" s="16">
        <f t="shared" si="1"/>
        <v>0</v>
      </c>
    </row>
    <row r="12" spans="1:10" x14ac:dyDescent="0.3">
      <c r="A12" s="20">
        <f>Tabel4[[#This Row],[Kolom1]]</f>
        <v>10</v>
      </c>
      <c r="B12" s="20" t="str">
        <f>Tabel4[[#This Row],[Kolom2]]</f>
        <v>Dolle Merels</v>
      </c>
      <c r="C12" s="63">
        <v>1230</v>
      </c>
      <c r="D12" t="str">
        <f t="shared" si="0"/>
        <v>12:30</v>
      </c>
      <c r="E12">
        <f t="shared" si="1"/>
        <v>0</v>
      </c>
    </row>
    <row r="13" spans="1:10" x14ac:dyDescent="0.3">
      <c r="A13" s="11">
        <f>Tabel4[[#This Row],[Kolom1]]</f>
        <v>11</v>
      </c>
      <c r="B13" s="11" t="str">
        <f>Tabel4[[#This Row],[Kolom2]]</f>
        <v>CaDo</v>
      </c>
      <c r="C13" s="63">
        <v>1230</v>
      </c>
      <c r="D13" s="11" t="str">
        <f t="shared" si="0"/>
        <v>12:30</v>
      </c>
      <c r="E13" s="16">
        <f t="shared" si="1"/>
        <v>0</v>
      </c>
    </row>
    <row r="14" spans="1:10" x14ac:dyDescent="0.3">
      <c r="A14" s="20">
        <f>Tabel4[[#This Row],[Kolom1]]</f>
        <v>12</v>
      </c>
      <c r="B14" s="20" t="str">
        <f>Tabel4[[#This Row],[Kolom2]]</f>
        <v>Fit Ar team</v>
      </c>
      <c r="C14" s="63">
        <v>1230</v>
      </c>
      <c r="D14" t="str">
        <f t="shared" si="0"/>
        <v>12:30</v>
      </c>
      <c r="E14">
        <f t="shared" si="1"/>
        <v>0</v>
      </c>
    </row>
    <row r="15" spans="1:10" x14ac:dyDescent="0.3">
      <c r="A15" s="11" t="e">
        <f>Tabel4[[#This Row],[Kolom1]]</f>
        <v>#VALUE!</v>
      </c>
      <c r="B15" s="11" t="e">
        <f>Tabel4[[#This Row],[Kolom2]]</f>
        <v>#VALUE!</v>
      </c>
      <c r="C15" s="63">
        <v>1230</v>
      </c>
      <c r="D15" s="11" t="str">
        <f t="shared" si="0"/>
        <v>12:30</v>
      </c>
      <c r="E15" s="16">
        <f t="shared" si="1"/>
        <v>0</v>
      </c>
    </row>
    <row r="16" spans="1:10" x14ac:dyDescent="0.3">
      <c r="A16" s="20" t="e">
        <f>Tabel4[[#This Row],[Kolom1]]</f>
        <v>#VALUE!</v>
      </c>
      <c r="B16" s="20" t="e">
        <f>Tabel4[[#This Row],[Kolom2]]</f>
        <v>#VALUE!</v>
      </c>
      <c r="C16" s="63">
        <v>1230</v>
      </c>
      <c r="D16" t="str">
        <f t="shared" si="0"/>
        <v>12:30</v>
      </c>
      <c r="E16">
        <f t="shared" si="1"/>
        <v>0</v>
      </c>
    </row>
    <row r="17" spans="1:5" x14ac:dyDescent="0.3">
      <c r="A17" s="11" t="e">
        <f>Tabel4[[#This Row],[Kolom1]]</f>
        <v>#VALUE!</v>
      </c>
      <c r="B17" s="11" t="e">
        <f>Tabel4[[#This Row],[Kolom2]]</f>
        <v>#VALUE!</v>
      </c>
      <c r="C17" s="63">
        <v>1230</v>
      </c>
      <c r="D17" s="11" t="str">
        <f t="shared" si="0"/>
        <v>12:30</v>
      </c>
      <c r="E17" s="16">
        <f t="shared" si="1"/>
        <v>0</v>
      </c>
    </row>
    <row r="18" spans="1:5" x14ac:dyDescent="0.3">
      <c r="A18" s="20" t="e">
        <f>Tabel4[[#This Row],[Kolom1]]</f>
        <v>#VALUE!</v>
      </c>
      <c r="B18" s="20" t="e">
        <f>Tabel4[[#This Row],[Kolom2]]</f>
        <v>#VALUE!</v>
      </c>
      <c r="C18" s="63">
        <v>1230</v>
      </c>
      <c r="D18" t="str">
        <f t="shared" si="0"/>
        <v>12:30</v>
      </c>
      <c r="E18">
        <f t="shared" si="1"/>
        <v>0</v>
      </c>
    </row>
    <row r="19" spans="1:5" x14ac:dyDescent="0.3">
      <c r="A19" s="11" t="e">
        <f>Tabel4[[#This Row],[Kolom1]]</f>
        <v>#VALUE!</v>
      </c>
      <c r="B19" s="11" t="e">
        <f>Tabel4[[#This Row],[Kolom2]]</f>
        <v>#VALUE!</v>
      </c>
      <c r="C19" s="63">
        <v>1230</v>
      </c>
      <c r="D19" s="11" t="str">
        <f t="shared" si="0"/>
        <v>12:30</v>
      </c>
      <c r="E19" s="16">
        <f t="shared" si="1"/>
        <v>0</v>
      </c>
    </row>
    <row r="20" spans="1:5" x14ac:dyDescent="0.3">
      <c r="A20" s="20" t="e">
        <f>Tabel4[[#This Row],[Kolom1]]</f>
        <v>#VALUE!</v>
      </c>
      <c r="B20" s="20" t="e">
        <f>Tabel4[[#This Row],[Kolom2]]</f>
        <v>#VALUE!</v>
      </c>
      <c r="C20" s="63">
        <v>1230</v>
      </c>
      <c r="D20" t="str">
        <f t="shared" si="0"/>
        <v>12:30</v>
      </c>
      <c r="E20">
        <f t="shared" si="1"/>
        <v>0</v>
      </c>
    </row>
    <row r="21" spans="1:5" x14ac:dyDescent="0.3">
      <c r="A21" s="11" t="e">
        <f>Tabel4[[#This Row],[Kolom1]]</f>
        <v>#VALUE!</v>
      </c>
      <c r="B21" s="11" t="e">
        <f>Tabel4[[#This Row],[Kolom2]]</f>
        <v>#VALUE!</v>
      </c>
      <c r="C21" s="63">
        <v>1230</v>
      </c>
      <c r="D21" s="11" t="str">
        <f t="shared" si="0"/>
        <v>12:30</v>
      </c>
      <c r="E21" s="16">
        <f t="shared" si="1"/>
        <v>0</v>
      </c>
    </row>
    <row r="22" spans="1:5" x14ac:dyDescent="0.3">
      <c r="A22" s="20" t="e">
        <f>Tabel4[[#This Row],[Kolom1]]</f>
        <v>#VALUE!</v>
      </c>
      <c r="B22" s="20" t="e">
        <f>Tabel4[[#This Row],[Kolom2]]</f>
        <v>#VALUE!</v>
      </c>
      <c r="C22" s="63">
        <v>1230</v>
      </c>
      <c r="D22" t="str">
        <f t="shared" si="0"/>
        <v>12:30</v>
      </c>
      <c r="E22">
        <f t="shared" si="1"/>
        <v>0</v>
      </c>
    </row>
  </sheetData>
  <protectedRanges>
    <protectedRange algorithmName="SHA-512" hashValue="CCw5d1PbAg+5GHcSVMKeQvL+nxoCoEJYACIqO5TSiJrKxTbdiHJzRng3Mk5WrOiv7KMEAdj1BuQY0FzZQBuHRw==" saltValue="j9aH9bdWstMiy6hMFwdshg==" spinCount="100000" sqref="C3:C22" name="Bereik1"/>
  </protectedRange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7FF77-09F2-4B78-B569-BA7471230278}">
  <sheetPr codeName="Blad18"/>
  <dimension ref="A1:J22"/>
  <sheetViews>
    <sheetView zoomScaleNormal="100" workbookViewId="0">
      <selection activeCell="B4" sqref="B4"/>
    </sheetView>
  </sheetViews>
  <sheetFormatPr defaultRowHeight="14.4" x14ac:dyDescent="0.3"/>
  <cols>
    <col min="2" max="2" width="40.5546875" bestFit="1" customWidth="1"/>
    <col min="3" max="3" width="11.44140625" customWidth="1"/>
    <col min="4" max="4" width="11" customWidth="1"/>
    <col min="5" max="5" width="10.77734375" customWidth="1"/>
    <col min="7" max="7" width="15.44140625" customWidth="1"/>
    <col min="8" max="8" width="9.5546875" customWidth="1"/>
  </cols>
  <sheetData>
    <row r="1" spans="1:10" x14ac:dyDescent="0.3">
      <c r="A1" s="4" t="s">
        <v>105</v>
      </c>
      <c r="B1" s="4"/>
      <c r="C1" s="4"/>
      <c r="D1" s="4"/>
      <c r="E1" s="4"/>
    </row>
    <row r="2" spans="1:10" x14ac:dyDescent="0.3">
      <c r="A2" s="4" t="s">
        <v>0</v>
      </c>
      <c r="B2" s="4" t="s">
        <v>5</v>
      </c>
      <c r="C2" s="17" t="s">
        <v>29</v>
      </c>
      <c r="D2" s="4" t="s">
        <v>51</v>
      </c>
      <c r="E2" s="4" t="s">
        <v>33</v>
      </c>
      <c r="G2" s="18" t="s">
        <v>49</v>
      </c>
      <c r="H2" s="18"/>
      <c r="I2" s="18"/>
      <c r="J2" s="10"/>
    </row>
    <row r="3" spans="1:10" x14ac:dyDescent="0.3">
      <c r="A3" s="11">
        <f>Tabel4[[#This Row],[Kolom1]]</f>
        <v>1</v>
      </c>
      <c r="B3" s="11" t="str">
        <f>Tabel4[[#This Row],[Kolom2]]</f>
        <v>Crazy Crows</v>
      </c>
      <c r="C3" s="63">
        <v>1430</v>
      </c>
      <c r="D3" s="15" t="str">
        <f>IF(C3="","",LEFT(C3,LEN(C3)-2)&amp;":"&amp;RIGHT(C3,2))</f>
        <v>14:30</v>
      </c>
      <c r="E3" s="16">
        <f>IF(C3&gt;$H$4,(D3-$H$5)*$H$6,0)*24*60</f>
        <v>0</v>
      </c>
    </row>
    <row r="4" spans="1:10" x14ac:dyDescent="0.3">
      <c r="A4" s="20">
        <f>Tabel4[[#This Row],[Kolom1]]</f>
        <v>2</v>
      </c>
      <c r="B4" s="20" t="str">
        <f>Tabel4[[#This Row],[Kolom2]]</f>
        <v>Tukker trail blazers</v>
      </c>
      <c r="C4" s="63">
        <v>1430</v>
      </c>
      <c r="D4" t="str">
        <f>IF(C4="","",LEFT(C4,LEN(C4)-2)&amp;":"&amp;RIGHT(C4,2))</f>
        <v>14:30</v>
      </c>
      <c r="E4">
        <f>IF(C4&gt;$H$4,(D4-$H$5)*$H$6,0)*24*60</f>
        <v>0</v>
      </c>
      <c r="G4" s="23" t="s">
        <v>31</v>
      </c>
      <c r="H4" s="24">
        <v>1430</v>
      </c>
    </row>
    <row r="5" spans="1:10" x14ac:dyDescent="0.3">
      <c r="A5" s="11">
        <f>Tabel4[[#This Row],[Kolom1]]</f>
        <v>3</v>
      </c>
      <c r="B5" s="11" t="str">
        <f>Tabel4[[#This Row],[Kolom2]]</f>
        <v>Wegkwijters</v>
      </c>
      <c r="C5" s="63">
        <v>1430</v>
      </c>
      <c r="D5" s="11" t="str">
        <f t="shared" ref="D5:D22" si="0">IF(C5="","",LEFT(C5,LEN(C5)-2)&amp;":"&amp;RIGHT(C5,2))</f>
        <v>14:30</v>
      </c>
      <c r="E5" s="16">
        <f t="shared" ref="E5:E22" si="1">IF(C5&gt;$H$4,(D5-$H$5)*$H$6,0)*24*60</f>
        <v>0</v>
      </c>
      <c r="G5" s="8" t="s">
        <v>31</v>
      </c>
      <c r="H5" s="28">
        <v>0.60416666666666663</v>
      </c>
    </row>
    <row r="6" spans="1:10" x14ac:dyDescent="0.3">
      <c r="A6" s="20">
        <f>Tabel4[[#This Row],[Kolom1]]</f>
        <v>4</v>
      </c>
      <c r="B6" s="20" t="str">
        <f>Tabel4[[#This Row],[Kolom2]]</f>
        <v>PathFinders</v>
      </c>
      <c r="C6" s="63">
        <v>1430</v>
      </c>
      <c r="D6" t="str">
        <f t="shared" si="0"/>
        <v>14:30</v>
      </c>
      <c r="E6">
        <f t="shared" si="1"/>
        <v>0</v>
      </c>
      <c r="G6" s="25" t="s">
        <v>30</v>
      </c>
      <c r="H6" s="26">
        <v>2</v>
      </c>
    </row>
    <row r="7" spans="1:10" x14ac:dyDescent="0.3">
      <c r="A7" s="11">
        <f>Tabel4[[#This Row],[Kolom1]]</f>
        <v>5</v>
      </c>
      <c r="B7" s="11" t="str">
        <f>Tabel4[[#This Row],[Kolom2]]</f>
        <v>BlueBear</v>
      </c>
      <c r="C7" s="63">
        <v>1430</v>
      </c>
      <c r="D7" s="11" t="str">
        <f t="shared" si="0"/>
        <v>14:30</v>
      </c>
      <c r="E7" s="16">
        <f t="shared" si="1"/>
        <v>0</v>
      </c>
    </row>
    <row r="8" spans="1:10" x14ac:dyDescent="0.3">
      <c r="A8" s="20">
        <f>Tabel4[[#This Row],[Kolom1]]</f>
        <v>6</v>
      </c>
      <c r="B8" s="20" t="str">
        <f>Tabel4[[#This Row],[Kolom2]]</f>
        <v>Dutchables mixed</v>
      </c>
      <c r="C8" s="63">
        <v>1430</v>
      </c>
      <c r="D8" t="str">
        <f t="shared" si="0"/>
        <v>14:30</v>
      </c>
      <c r="E8">
        <f t="shared" si="1"/>
        <v>0</v>
      </c>
    </row>
    <row r="9" spans="1:10" x14ac:dyDescent="0.3">
      <c r="A9" s="11">
        <f>Tabel4[[#This Row],[Kolom1]]</f>
        <v>7</v>
      </c>
      <c r="B9" s="11" t="str">
        <f>Tabel4[[#This Row],[Kolom2]]</f>
        <v>Two Thirds the A Team</v>
      </c>
      <c r="C9" s="63">
        <v>1430</v>
      </c>
      <c r="D9" s="11" t="str">
        <f t="shared" si="0"/>
        <v>14:30</v>
      </c>
      <c r="E9" s="16">
        <f t="shared" si="1"/>
        <v>0</v>
      </c>
    </row>
    <row r="10" spans="1:10" x14ac:dyDescent="0.3">
      <c r="A10" s="20">
        <f>Tabel4[[#This Row],[Kolom1]]</f>
        <v>8</v>
      </c>
      <c r="B10" s="20" t="str">
        <f>Tabel4[[#This Row],[Kolom2]]</f>
        <v>Waar heen, Waar voor?</v>
      </c>
      <c r="C10" s="63">
        <v>1430</v>
      </c>
      <c r="D10" t="str">
        <f t="shared" si="0"/>
        <v>14:30</v>
      </c>
      <c r="E10">
        <f t="shared" si="1"/>
        <v>0</v>
      </c>
    </row>
    <row r="11" spans="1:10" x14ac:dyDescent="0.3">
      <c r="A11" s="11">
        <f>Tabel4[[#This Row],[Kolom1]]</f>
        <v>9</v>
      </c>
      <c r="B11" s="11" t="str">
        <f>Tabel4[[#This Row],[Kolom2]]</f>
        <v>tOLtaros</v>
      </c>
      <c r="C11" s="63">
        <v>1430</v>
      </c>
      <c r="D11" s="11" t="str">
        <f t="shared" si="0"/>
        <v>14:30</v>
      </c>
      <c r="E11" s="16">
        <f t="shared" si="1"/>
        <v>0</v>
      </c>
    </row>
    <row r="12" spans="1:10" x14ac:dyDescent="0.3">
      <c r="A12" s="20">
        <f>Tabel4[[#This Row],[Kolom1]]</f>
        <v>10</v>
      </c>
      <c r="B12" s="20" t="str">
        <f>Tabel4[[#This Row],[Kolom2]]</f>
        <v>Dolle Merels</v>
      </c>
      <c r="C12" s="63">
        <v>1430</v>
      </c>
      <c r="D12" t="str">
        <f t="shared" si="0"/>
        <v>14:30</v>
      </c>
      <c r="E12">
        <f t="shared" si="1"/>
        <v>0</v>
      </c>
    </row>
    <row r="13" spans="1:10" x14ac:dyDescent="0.3">
      <c r="A13" s="11">
        <f>Tabel4[[#This Row],[Kolom1]]</f>
        <v>11</v>
      </c>
      <c r="B13" s="11" t="str">
        <f>Tabel4[[#This Row],[Kolom2]]</f>
        <v>CaDo</v>
      </c>
      <c r="C13" s="63">
        <v>1430</v>
      </c>
      <c r="D13" s="11" t="str">
        <f t="shared" si="0"/>
        <v>14:30</v>
      </c>
      <c r="E13" s="16">
        <f t="shared" si="1"/>
        <v>0</v>
      </c>
    </row>
    <row r="14" spans="1:10" x14ac:dyDescent="0.3">
      <c r="A14" s="20">
        <f>Tabel4[[#This Row],[Kolom1]]</f>
        <v>12</v>
      </c>
      <c r="B14" s="20" t="str">
        <f>Tabel4[[#This Row],[Kolom2]]</f>
        <v>Fit Ar team</v>
      </c>
      <c r="C14" s="63">
        <v>1430</v>
      </c>
      <c r="D14" t="str">
        <f t="shared" si="0"/>
        <v>14:30</v>
      </c>
      <c r="E14">
        <f t="shared" si="1"/>
        <v>0</v>
      </c>
    </row>
    <row r="15" spans="1:10" x14ac:dyDescent="0.3">
      <c r="A15" s="11" t="e">
        <f>Tabel4[[#This Row],[Kolom1]]</f>
        <v>#VALUE!</v>
      </c>
      <c r="B15" s="11" t="e">
        <f>Tabel4[[#This Row],[Kolom2]]</f>
        <v>#VALUE!</v>
      </c>
      <c r="C15" s="63">
        <v>1430</v>
      </c>
      <c r="D15" s="11" t="str">
        <f t="shared" si="0"/>
        <v>14:30</v>
      </c>
      <c r="E15" s="16">
        <f t="shared" si="1"/>
        <v>0</v>
      </c>
    </row>
    <row r="16" spans="1:10" x14ac:dyDescent="0.3">
      <c r="A16" s="20" t="e">
        <f>Tabel4[[#This Row],[Kolom1]]</f>
        <v>#VALUE!</v>
      </c>
      <c r="B16" s="20" t="e">
        <f>Tabel4[[#This Row],[Kolom2]]</f>
        <v>#VALUE!</v>
      </c>
      <c r="C16" s="63">
        <v>1430</v>
      </c>
      <c r="D16" t="str">
        <f t="shared" si="0"/>
        <v>14:30</v>
      </c>
      <c r="E16">
        <f t="shared" si="1"/>
        <v>0</v>
      </c>
    </row>
    <row r="17" spans="1:5" x14ac:dyDescent="0.3">
      <c r="A17" s="11" t="e">
        <f>Tabel4[[#This Row],[Kolom1]]</f>
        <v>#VALUE!</v>
      </c>
      <c r="B17" s="11" t="e">
        <f>Tabel4[[#This Row],[Kolom2]]</f>
        <v>#VALUE!</v>
      </c>
      <c r="C17" s="63">
        <v>1430</v>
      </c>
      <c r="D17" s="11" t="str">
        <f t="shared" si="0"/>
        <v>14:30</v>
      </c>
      <c r="E17" s="16">
        <f t="shared" si="1"/>
        <v>0</v>
      </c>
    </row>
    <row r="18" spans="1:5" x14ac:dyDescent="0.3">
      <c r="A18" s="20" t="e">
        <f>Tabel4[[#This Row],[Kolom1]]</f>
        <v>#VALUE!</v>
      </c>
      <c r="B18" s="20" t="e">
        <f>Tabel4[[#This Row],[Kolom2]]</f>
        <v>#VALUE!</v>
      </c>
      <c r="C18" s="63">
        <v>1430</v>
      </c>
      <c r="D18" t="str">
        <f t="shared" si="0"/>
        <v>14:30</v>
      </c>
      <c r="E18">
        <f t="shared" si="1"/>
        <v>0</v>
      </c>
    </row>
    <row r="19" spans="1:5" x14ac:dyDescent="0.3">
      <c r="A19" s="11" t="e">
        <f>Tabel4[[#This Row],[Kolom1]]</f>
        <v>#VALUE!</v>
      </c>
      <c r="B19" s="11" t="e">
        <f>Tabel4[[#This Row],[Kolom2]]</f>
        <v>#VALUE!</v>
      </c>
      <c r="C19" s="63">
        <v>1430</v>
      </c>
      <c r="D19" s="11" t="str">
        <f t="shared" si="0"/>
        <v>14:30</v>
      </c>
      <c r="E19" s="16">
        <f t="shared" si="1"/>
        <v>0</v>
      </c>
    </row>
    <row r="20" spans="1:5" x14ac:dyDescent="0.3">
      <c r="A20" s="20" t="e">
        <f>Tabel4[[#This Row],[Kolom1]]</f>
        <v>#VALUE!</v>
      </c>
      <c r="B20" s="20" t="e">
        <f>Tabel4[[#This Row],[Kolom2]]</f>
        <v>#VALUE!</v>
      </c>
      <c r="C20" s="63">
        <v>1430</v>
      </c>
      <c r="D20" t="str">
        <f t="shared" si="0"/>
        <v>14:30</v>
      </c>
      <c r="E20">
        <f t="shared" si="1"/>
        <v>0</v>
      </c>
    </row>
    <row r="21" spans="1:5" x14ac:dyDescent="0.3">
      <c r="A21" s="11" t="e">
        <f>Tabel4[[#This Row],[Kolom1]]</f>
        <v>#VALUE!</v>
      </c>
      <c r="B21" s="11" t="e">
        <f>Tabel4[[#This Row],[Kolom2]]</f>
        <v>#VALUE!</v>
      </c>
      <c r="C21" s="63">
        <v>1430</v>
      </c>
      <c r="D21" s="11" t="str">
        <f t="shared" si="0"/>
        <v>14:30</v>
      </c>
      <c r="E21" s="16">
        <f t="shared" si="1"/>
        <v>0</v>
      </c>
    </row>
    <row r="22" spans="1:5" x14ac:dyDescent="0.3">
      <c r="A22" s="20" t="e">
        <f>Tabel4[[#This Row],[Kolom1]]</f>
        <v>#VALUE!</v>
      </c>
      <c r="B22" s="20" t="e">
        <f>Tabel4[[#This Row],[Kolom2]]</f>
        <v>#VALUE!</v>
      </c>
      <c r="C22" s="63">
        <v>1430</v>
      </c>
      <c r="D22" t="str">
        <f t="shared" si="0"/>
        <v>14:30</v>
      </c>
      <c r="E22">
        <f t="shared" si="1"/>
        <v>0</v>
      </c>
    </row>
  </sheetData>
  <protectedRanges>
    <protectedRange algorithmName="SHA-512" hashValue="CCw5d1PbAg+5GHcSVMKeQvL+nxoCoEJYACIqO5TSiJrKxTbdiHJzRng3Mk5WrOiv7KMEAdj1BuQY0FzZQBuHRw==" saltValue="j9aH9bdWstMiy6hMFwdshg==" spinCount="100000" sqref="C3:C22" name="Bereik1"/>
  </protectedRange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48409-6017-43CC-8078-6FBEA2504487}">
  <sheetPr codeName="Blad19"/>
  <dimension ref="A1:M22"/>
  <sheetViews>
    <sheetView topLeftCell="A2" zoomScale="130" zoomScaleNormal="130" workbookViewId="0">
      <selection activeCell="B13" sqref="B13"/>
    </sheetView>
  </sheetViews>
  <sheetFormatPr defaultRowHeight="14.4" x14ac:dyDescent="0.3"/>
  <cols>
    <col min="1" max="1" width="8.88671875" style="48"/>
    <col min="2" max="2" width="40.5546875" bestFit="1" customWidth="1"/>
    <col min="3" max="3" width="11.44140625" customWidth="1"/>
    <col min="4" max="4" width="11.44140625" style="48" customWidth="1"/>
    <col min="5" max="5" width="11.44140625" customWidth="1"/>
    <col min="6" max="7" width="11" style="71" customWidth="1"/>
    <col min="8" max="8" width="10.77734375" style="71" customWidth="1"/>
    <col min="10" max="10" width="15.44140625" customWidth="1"/>
    <col min="11" max="11" width="9.5546875" customWidth="1"/>
  </cols>
  <sheetData>
    <row r="1" spans="1:13" x14ac:dyDescent="0.3">
      <c r="A1" s="52" t="s">
        <v>55</v>
      </c>
      <c r="B1" s="4"/>
      <c r="C1" s="4"/>
      <c r="D1" s="52"/>
      <c r="E1" s="4"/>
      <c r="F1" s="70"/>
      <c r="G1" s="70"/>
      <c r="H1" s="70"/>
    </row>
    <row r="2" spans="1:13" x14ac:dyDescent="0.3">
      <c r="A2" s="52" t="s">
        <v>0</v>
      </c>
      <c r="B2" s="4" t="s">
        <v>5</v>
      </c>
      <c r="C2" s="17" t="s">
        <v>73</v>
      </c>
      <c r="D2" s="67" t="s">
        <v>72</v>
      </c>
      <c r="E2" s="17" t="s">
        <v>74</v>
      </c>
      <c r="F2" s="70" t="s">
        <v>51</v>
      </c>
      <c r="G2" s="70" t="s">
        <v>71</v>
      </c>
      <c r="H2" s="70" t="s">
        <v>33</v>
      </c>
      <c r="J2" s="18" t="s">
        <v>49</v>
      </c>
      <c r="K2" s="18"/>
      <c r="L2" s="18"/>
      <c r="M2" s="10"/>
    </row>
    <row r="3" spans="1:13" x14ac:dyDescent="0.3">
      <c r="A3" s="75">
        <f>Tabel4[[#This Row],[Kolom1]]</f>
        <v>1</v>
      </c>
      <c r="B3" s="20" t="str">
        <f>Tabel4[[#This Row],[Kolom2]]</f>
        <v>Crazy Crows</v>
      </c>
      <c r="C3" s="64">
        <v>1300</v>
      </c>
      <c r="D3" s="68" t="str">
        <f>IF(C3="","",LEFT(C3,LEN(C3)-2)&amp;":"&amp;RIGHT(C3,2))</f>
        <v>13:00</v>
      </c>
      <c r="E3" s="63">
        <v>1300</v>
      </c>
      <c r="F3" s="71" t="str">
        <f>IF(E3="","",LEFT(E3,LEN(E3)-2)&amp;":"&amp;RIGHT(E3,2))</f>
        <v>13:00</v>
      </c>
      <c r="G3" s="72">
        <f>Table18161015[[#This Row],[Tijd]]-Table18161015[[#This Row],[Kolom2]]</f>
        <v>0</v>
      </c>
      <c r="H3" s="73">
        <f t="shared" ref="H3:H22" si="0">IF(G3&gt;$K$5,(G3-$K$5)*$K$6,0)*24*60</f>
        <v>0</v>
      </c>
    </row>
    <row r="4" spans="1:13" x14ac:dyDescent="0.3">
      <c r="A4" s="75">
        <f>Tabel4[[#This Row],[Kolom1]]</f>
        <v>2</v>
      </c>
      <c r="B4" s="20" t="str">
        <f>Tabel4[[#This Row],[Kolom2]]</f>
        <v>Tukker trail blazers</v>
      </c>
      <c r="C4" s="64">
        <v>1300</v>
      </c>
      <c r="D4" s="69" t="str">
        <f t="shared" ref="D4:D22" si="1">IF(C4="","",LEFT(C4,LEN(C4)-2)&amp;":"&amp;RIGHT(C4,2))</f>
        <v>13:00</v>
      </c>
      <c r="E4" s="63">
        <v>1300</v>
      </c>
      <c r="F4" s="71" t="str">
        <f>IF(E4="","",LEFT(E4,LEN(E4)-2)&amp;":"&amp;RIGHT(E4,2))</f>
        <v>13:00</v>
      </c>
      <c r="G4" s="74">
        <f>Table18161015[[#This Row],[Tijd]]-Table18161015[[#This Row],[Kolom2]]</f>
        <v>0</v>
      </c>
      <c r="H4" s="73">
        <f t="shared" si="0"/>
        <v>0</v>
      </c>
      <c r="J4" s="23" t="s">
        <v>31</v>
      </c>
      <c r="K4" s="24">
        <v>34</v>
      </c>
    </row>
    <row r="5" spans="1:13" x14ac:dyDescent="0.3">
      <c r="A5" s="75">
        <f>Tabel4[[#This Row],[Kolom1]]</f>
        <v>3</v>
      </c>
      <c r="B5" s="20" t="str">
        <f>Tabel4[[#This Row],[Kolom2]]</f>
        <v>Wegkwijters</v>
      </c>
      <c r="C5" s="64">
        <v>1300</v>
      </c>
      <c r="D5" s="68" t="str">
        <f t="shared" si="1"/>
        <v>13:00</v>
      </c>
      <c r="E5" s="63">
        <v>1300</v>
      </c>
      <c r="F5" s="72" t="str">
        <f t="shared" ref="F5:F22" si="2">IF(E5="","",LEFT(E5,LEN(E5)-2)&amp;":"&amp;RIGHT(E5,2))</f>
        <v>13:00</v>
      </c>
      <c r="G5" s="72">
        <f>Table18161015[[#This Row],[Tijd]]-Table18161015[[#This Row],[Kolom2]]</f>
        <v>0</v>
      </c>
      <c r="H5" s="73">
        <f t="shared" si="0"/>
        <v>0</v>
      </c>
      <c r="J5" s="8" t="s">
        <v>31</v>
      </c>
      <c r="K5" s="28">
        <v>2.361111111111111E-2</v>
      </c>
    </row>
    <row r="6" spans="1:13" x14ac:dyDescent="0.3">
      <c r="A6" s="75">
        <f>Tabel4[[#This Row],[Kolom1]]</f>
        <v>4</v>
      </c>
      <c r="B6" s="20" t="str">
        <f>Tabel4[[#This Row],[Kolom2]]</f>
        <v>PathFinders</v>
      </c>
      <c r="C6" s="64">
        <v>1300</v>
      </c>
      <c r="D6" s="69" t="str">
        <f t="shared" si="1"/>
        <v>13:00</v>
      </c>
      <c r="E6" s="63">
        <v>1300</v>
      </c>
      <c r="F6" s="71" t="str">
        <f t="shared" si="2"/>
        <v>13:00</v>
      </c>
      <c r="G6" s="74">
        <f>Table18161015[[#This Row],[Tijd]]-Table18161015[[#This Row],[Kolom2]]</f>
        <v>0</v>
      </c>
      <c r="H6" s="73">
        <f t="shared" si="0"/>
        <v>0</v>
      </c>
      <c r="J6" s="25" t="s">
        <v>30</v>
      </c>
      <c r="K6" s="26">
        <v>0</v>
      </c>
    </row>
    <row r="7" spans="1:13" x14ac:dyDescent="0.3">
      <c r="A7" s="75">
        <f>Tabel4[[#This Row],[Kolom1]]</f>
        <v>5</v>
      </c>
      <c r="B7" s="20" t="str">
        <f>Tabel4[[#This Row],[Kolom2]]</f>
        <v>BlueBear</v>
      </c>
      <c r="C7" s="64">
        <v>1300</v>
      </c>
      <c r="D7" s="68" t="str">
        <f t="shared" si="1"/>
        <v>13:00</v>
      </c>
      <c r="E7" s="63">
        <v>1300</v>
      </c>
      <c r="F7" s="72" t="str">
        <f t="shared" si="2"/>
        <v>13:00</v>
      </c>
      <c r="G7" s="72">
        <f>Table18161015[[#This Row],[Tijd]]-Table18161015[[#This Row],[Kolom2]]</f>
        <v>0</v>
      </c>
      <c r="H7" s="73">
        <f t="shared" si="0"/>
        <v>0</v>
      </c>
    </row>
    <row r="8" spans="1:13" x14ac:dyDescent="0.3">
      <c r="A8" s="75">
        <f>Tabel4[[#This Row],[Kolom1]]</f>
        <v>6</v>
      </c>
      <c r="B8" s="20" t="str">
        <f>Tabel4[[#This Row],[Kolom2]]</f>
        <v>Dutchables mixed</v>
      </c>
      <c r="C8" s="64">
        <v>1300</v>
      </c>
      <c r="D8" s="69" t="str">
        <f t="shared" si="1"/>
        <v>13:00</v>
      </c>
      <c r="E8" s="63">
        <v>1300</v>
      </c>
      <c r="F8" s="72" t="str">
        <f t="shared" si="2"/>
        <v>13:00</v>
      </c>
      <c r="G8" s="74">
        <f>Table18161015[[#This Row],[Tijd]]-Table18161015[[#This Row],[Kolom2]]</f>
        <v>0</v>
      </c>
      <c r="H8" s="73">
        <f t="shared" si="0"/>
        <v>0</v>
      </c>
    </row>
    <row r="9" spans="1:13" x14ac:dyDescent="0.3">
      <c r="A9" s="75">
        <f>Tabel4[[#This Row],[Kolom1]]</f>
        <v>7</v>
      </c>
      <c r="B9" s="20" t="str">
        <f>Tabel4[[#This Row],[Kolom2]]</f>
        <v>Two Thirds the A Team</v>
      </c>
      <c r="C9" s="64">
        <v>1300</v>
      </c>
      <c r="D9" s="68" t="str">
        <f t="shared" si="1"/>
        <v>13:00</v>
      </c>
      <c r="E9" s="63">
        <v>1300</v>
      </c>
      <c r="F9" s="72" t="str">
        <f t="shared" si="2"/>
        <v>13:00</v>
      </c>
      <c r="G9" s="72">
        <f>Table18161015[[#This Row],[Tijd]]-Table18161015[[#This Row],[Kolom2]]</f>
        <v>0</v>
      </c>
      <c r="H9" s="73">
        <f t="shared" si="0"/>
        <v>0</v>
      </c>
    </row>
    <row r="10" spans="1:13" x14ac:dyDescent="0.3">
      <c r="A10" s="75">
        <f>Tabel4[[#This Row],[Kolom1]]</f>
        <v>8</v>
      </c>
      <c r="B10" s="20" t="str">
        <f>Tabel4[[#This Row],[Kolom2]]</f>
        <v>Waar heen, Waar voor?</v>
      </c>
      <c r="C10" s="64">
        <v>1300</v>
      </c>
      <c r="D10" s="69" t="str">
        <f t="shared" si="1"/>
        <v>13:00</v>
      </c>
      <c r="E10" s="63">
        <v>1300</v>
      </c>
      <c r="F10" s="71" t="str">
        <f t="shared" si="2"/>
        <v>13:00</v>
      </c>
      <c r="G10" s="74">
        <f>Table18161015[[#This Row],[Tijd]]-Table18161015[[#This Row],[Kolom2]]</f>
        <v>0</v>
      </c>
      <c r="H10" s="73">
        <f t="shared" si="0"/>
        <v>0</v>
      </c>
    </row>
    <row r="11" spans="1:13" x14ac:dyDescent="0.3">
      <c r="A11" s="75">
        <f>Tabel4[[#This Row],[Kolom1]]</f>
        <v>9</v>
      </c>
      <c r="B11" s="20" t="str">
        <f>Tabel4[[#This Row],[Kolom2]]</f>
        <v>tOLtaros</v>
      </c>
      <c r="C11" s="64">
        <v>1300</v>
      </c>
      <c r="D11" s="68" t="str">
        <f t="shared" si="1"/>
        <v>13:00</v>
      </c>
      <c r="E11" s="63">
        <v>1300</v>
      </c>
      <c r="F11" s="72" t="str">
        <f t="shared" si="2"/>
        <v>13:00</v>
      </c>
      <c r="G11" s="72">
        <f>Table18161015[[#This Row],[Tijd]]-Table18161015[[#This Row],[Kolom2]]</f>
        <v>0</v>
      </c>
      <c r="H11" s="73">
        <f t="shared" si="0"/>
        <v>0</v>
      </c>
    </row>
    <row r="12" spans="1:13" x14ac:dyDescent="0.3">
      <c r="A12" s="75">
        <f>Tabel4[[#This Row],[Kolom1]]</f>
        <v>10</v>
      </c>
      <c r="B12" s="20" t="str">
        <f>Tabel4[[#This Row],[Kolom2]]</f>
        <v>Dolle Merels</v>
      </c>
      <c r="C12" s="64">
        <v>1300</v>
      </c>
      <c r="D12" s="69" t="str">
        <f t="shared" si="1"/>
        <v>13:00</v>
      </c>
      <c r="E12" s="63">
        <v>1300</v>
      </c>
      <c r="F12" s="71" t="str">
        <f t="shared" si="2"/>
        <v>13:00</v>
      </c>
      <c r="G12" s="74">
        <f>Table18161015[[#This Row],[Tijd]]-Table18161015[[#This Row],[Kolom2]]</f>
        <v>0</v>
      </c>
      <c r="H12" s="73">
        <f t="shared" si="0"/>
        <v>0</v>
      </c>
    </row>
    <row r="13" spans="1:13" x14ac:dyDescent="0.3">
      <c r="A13" s="75">
        <f>Tabel4[[#This Row],[Kolom1]]</f>
        <v>11</v>
      </c>
      <c r="B13" s="20" t="str">
        <f>Tabel4[[#This Row],[Kolom2]]</f>
        <v>CaDo</v>
      </c>
      <c r="C13" s="64">
        <v>1300</v>
      </c>
      <c r="D13" s="68" t="str">
        <f t="shared" si="1"/>
        <v>13:00</v>
      </c>
      <c r="E13" s="63">
        <v>1300</v>
      </c>
      <c r="F13" s="72" t="str">
        <f t="shared" si="2"/>
        <v>13:00</v>
      </c>
      <c r="G13" s="72">
        <f>Table18161015[[#This Row],[Tijd]]-Table18161015[[#This Row],[Kolom2]]</f>
        <v>0</v>
      </c>
      <c r="H13" s="73">
        <f t="shared" si="0"/>
        <v>0</v>
      </c>
    </row>
    <row r="14" spans="1:13" x14ac:dyDescent="0.3">
      <c r="A14" s="75">
        <f>Tabel4[[#This Row],[Kolom1]]</f>
        <v>12</v>
      </c>
      <c r="B14" s="20" t="str">
        <f>Tabel4[[#This Row],[Kolom2]]</f>
        <v>Fit Ar team</v>
      </c>
      <c r="C14" s="64">
        <v>1300</v>
      </c>
      <c r="D14" s="69" t="str">
        <f t="shared" si="1"/>
        <v>13:00</v>
      </c>
      <c r="E14" s="63">
        <v>1300</v>
      </c>
      <c r="F14" s="71" t="str">
        <f t="shared" si="2"/>
        <v>13:00</v>
      </c>
      <c r="G14" s="74">
        <f>Table18161015[[#This Row],[Tijd]]-Table18161015[[#This Row],[Kolom2]]</f>
        <v>0</v>
      </c>
      <c r="H14" s="73">
        <f t="shared" si="0"/>
        <v>0</v>
      </c>
    </row>
    <row r="15" spans="1:13" x14ac:dyDescent="0.3">
      <c r="A15" s="75" t="e">
        <f>Tabel4[[#This Row],[Kolom1]]</f>
        <v>#VALUE!</v>
      </c>
      <c r="B15" s="20" t="e">
        <f>Tabel4[[#This Row],[Kolom2]]</f>
        <v>#VALUE!</v>
      </c>
      <c r="C15" s="64">
        <v>1300</v>
      </c>
      <c r="D15" s="68" t="str">
        <f t="shared" si="1"/>
        <v>13:00</v>
      </c>
      <c r="E15" s="63">
        <v>1300</v>
      </c>
      <c r="F15" s="72" t="str">
        <f t="shared" si="2"/>
        <v>13:00</v>
      </c>
      <c r="G15" s="72">
        <f>Table18161015[[#This Row],[Tijd]]-Table18161015[[#This Row],[Kolom2]]</f>
        <v>0</v>
      </c>
      <c r="H15" s="73">
        <f t="shared" si="0"/>
        <v>0</v>
      </c>
    </row>
    <row r="16" spans="1:13" x14ac:dyDescent="0.3">
      <c r="A16" s="75" t="e">
        <f>Tabel4[[#This Row],[Kolom1]]</f>
        <v>#VALUE!</v>
      </c>
      <c r="B16" s="20" t="e">
        <f>Tabel4[[#This Row],[Kolom2]]</f>
        <v>#VALUE!</v>
      </c>
      <c r="C16" s="64">
        <v>1300</v>
      </c>
      <c r="D16" s="69" t="str">
        <f t="shared" si="1"/>
        <v>13:00</v>
      </c>
      <c r="E16" s="63">
        <v>1300</v>
      </c>
      <c r="F16" s="71" t="str">
        <f t="shared" si="2"/>
        <v>13:00</v>
      </c>
      <c r="G16" s="74">
        <f>Table18161015[[#This Row],[Tijd]]-Table18161015[[#This Row],[Kolom2]]</f>
        <v>0</v>
      </c>
      <c r="H16" s="73">
        <f t="shared" si="0"/>
        <v>0</v>
      </c>
    </row>
    <row r="17" spans="1:8" x14ac:dyDescent="0.3">
      <c r="A17" s="75" t="e">
        <f>Tabel4[[#This Row],[Kolom1]]</f>
        <v>#VALUE!</v>
      </c>
      <c r="B17" s="20" t="e">
        <f>Tabel4[[#This Row],[Kolom2]]</f>
        <v>#VALUE!</v>
      </c>
      <c r="C17" s="64">
        <v>1300</v>
      </c>
      <c r="D17" s="68" t="str">
        <f t="shared" si="1"/>
        <v>13:00</v>
      </c>
      <c r="E17" s="63">
        <v>1300</v>
      </c>
      <c r="F17" s="72" t="str">
        <f t="shared" si="2"/>
        <v>13:00</v>
      </c>
      <c r="G17" s="72">
        <f>Table18161015[[#This Row],[Tijd]]-Table18161015[[#This Row],[Kolom2]]</f>
        <v>0</v>
      </c>
      <c r="H17" s="73">
        <f t="shared" si="0"/>
        <v>0</v>
      </c>
    </row>
    <row r="18" spans="1:8" x14ac:dyDescent="0.3">
      <c r="A18" s="75" t="e">
        <f>Tabel4[[#This Row],[Kolom1]]</f>
        <v>#VALUE!</v>
      </c>
      <c r="B18" s="20" t="e">
        <f>Tabel4[[#This Row],[Kolom2]]</f>
        <v>#VALUE!</v>
      </c>
      <c r="C18" s="64">
        <v>1300</v>
      </c>
      <c r="D18" s="69" t="str">
        <f t="shared" si="1"/>
        <v>13:00</v>
      </c>
      <c r="E18" s="63">
        <v>1300</v>
      </c>
      <c r="F18" s="71" t="str">
        <f t="shared" si="2"/>
        <v>13:00</v>
      </c>
      <c r="G18" s="74">
        <f>Table18161015[[#This Row],[Tijd]]-Table18161015[[#This Row],[Kolom2]]</f>
        <v>0</v>
      </c>
      <c r="H18" s="73">
        <f t="shared" si="0"/>
        <v>0</v>
      </c>
    </row>
    <row r="19" spans="1:8" x14ac:dyDescent="0.3">
      <c r="A19" s="75" t="e">
        <f>Tabel4[[#This Row],[Kolom1]]</f>
        <v>#VALUE!</v>
      </c>
      <c r="B19" s="20" t="e">
        <f>Tabel4[[#This Row],[Kolom2]]</f>
        <v>#VALUE!</v>
      </c>
      <c r="C19" s="64">
        <v>1300</v>
      </c>
      <c r="D19" s="68" t="str">
        <f t="shared" si="1"/>
        <v>13:00</v>
      </c>
      <c r="E19" s="63">
        <v>1300</v>
      </c>
      <c r="F19" s="72" t="str">
        <f t="shared" si="2"/>
        <v>13:00</v>
      </c>
      <c r="G19" s="72">
        <f>Table18161015[[#This Row],[Tijd]]-Table18161015[[#This Row],[Kolom2]]</f>
        <v>0</v>
      </c>
      <c r="H19" s="73">
        <f t="shared" si="0"/>
        <v>0</v>
      </c>
    </row>
    <row r="20" spans="1:8" x14ac:dyDescent="0.3">
      <c r="A20" s="75" t="e">
        <f>Tabel4[[#This Row],[Kolom1]]</f>
        <v>#VALUE!</v>
      </c>
      <c r="B20" s="20" t="e">
        <f>Tabel4[[#This Row],[Kolom2]]</f>
        <v>#VALUE!</v>
      </c>
      <c r="C20" s="64">
        <v>1300</v>
      </c>
      <c r="D20" s="69" t="str">
        <f t="shared" si="1"/>
        <v>13:00</v>
      </c>
      <c r="E20" s="63">
        <v>1300</v>
      </c>
      <c r="F20" s="71" t="str">
        <f t="shared" si="2"/>
        <v>13:00</v>
      </c>
      <c r="G20" s="74">
        <f>Table18161015[[#This Row],[Tijd]]-Table18161015[[#This Row],[Kolom2]]</f>
        <v>0</v>
      </c>
      <c r="H20" s="73">
        <f t="shared" si="0"/>
        <v>0</v>
      </c>
    </row>
    <row r="21" spans="1:8" x14ac:dyDescent="0.3">
      <c r="A21" s="75" t="e">
        <f>Tabel4[[#This Row],[Kolom1]]</f>
        <v>#VALUE!</v>
      </c>
      <c r="B21" s="20" t="e">
        <f>Tabel4[[#This Row],[Kolom2]]</f>
        <v>#VALUE!</v>
      </c>
      <c r="C21" s="64">
        <v>1300</v>
      </c>
      <c r="D21" s="68" t="str">
        <f t="shared" si="1"/>
        <v>13:00</v>
      </c>
      <c r="E21" s="63">
        <v>1300</v>
      </c>
      <c r="F21" s="72" t="str">
        <f t="shared" si="2"/>
        <v>13:00</v>
      </c>
      <c r="G21" s="72">
        <f>Table18161015[[#This Row],[Tijd]]-Table18161015[[#This Row],[Kolom2]]</f>
        <v>0</v>
      </c>
      <c r="H21" s="73">
        <f t="shared" si="0"/>
        <v>0</v>
      </c>
    </row>
    <row r="22" spans="1:8" x14ac:dyDescent="0.3">
      <c r="A22" s="75" t="e">
        <f>Tabel4[[#This Row],[Kolom1]]</f>
        <v>#VALUE!</v>
      </c>
      <c r="B22" s="20" t="e">
        <f>Tabel4[[#This Row],[Kolom2]]</f>
        <v>#VALUE!</v>
      </c>
      <c r="C22" s="64">
        <v>1300</v>
      </c>
      <c r="D22" s="69" t="str">
        <f t="shared" si="1"/>
        <v>13:00</v>
      </c>
      <c r="E22" s="63">
        <v>1300</v>
      </c>
      <c r="F22" s="71" t="str">
        <f t="shared" si="2"/>
        <v>13:00</v>
      </c>
      <c r="G22" s="74">
        <f>Table18161015[[#This Row],[Tijd]]-Table18161015[[#This Row],[Kolom2]]</f>
        <v>0</v>
      </c>
      <c r="H22" s="73">
        <f t="shared" si="0"/>
        <v>0</v>
      </c>
    </row>
  </sheetData>
  <protectedRanges>
    <protectedRange algorithmName="SHA-512" hashValue="CCw5d1PbAg+5GHcSVMKeQvL+nxoCoEJYACIqO5TSiJrKxTbdiHJzRng3Mk5WrOiv7KMEAdj1BuQY0FzZQBuHRw==" saltValue="j9aH9bdWstMiy6hMFwdshg==" spinCount="100000" sqref="C3:E22" name="Bereik1"/>
  </protectedRanges>
  <pageMargins left="0.7" right="0.7" top="0.75" bottom="0.75" header="0.3" footer="0.3"/>
  <pageSetup paperSize="9" orientation="portrait" r:id="rId1"/>
  <ignoredErrors>
    <ignoredError sqref="F4" calculatedColumn="1"/>
  </ignoredError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Blad13">
    <tabColor theme="9" tint="-0.249977111117893"/>
  </sheetPr>
  <dimension ref="A1:Q14"/>
  <sheetViews>
    <sheetView zoomScale="130" zoomScaleNormal="130" workbookViewId="0">
      <selection activeCell="F27" sqref="F27"/>
    </sheetView>
  </sheetViews>
  <sheetFormatPr defaultRowHeight="14.4" x14ac:dyDescent="0.3"/>
  <cols>
    <col min="2" max="2" width="26.21875" bestFit="1" customWidth="1"/>
    <col min="3" max="3" width="11.44140625" customWidth="1"/>
    <col min="4" max="4" width="11" style="48" customWidth="1"/>
    <col min="6" max="6" width="11.77734375" style="48" customWidth="1"/>
    <col min="9" max="9" width="11" style="71" customWidth="1"/>
    <col min="10" max="10" width="6.21875" style="48" customWidth="1"/>
    <col min="11" max="11" width="6.21875" style="71" customWidth="1"/>
    <col min="12" max="13" width="6.21875" style="48" customWidth="1"/>
    <col min="14" max="14" width="4" bestFit="1" customWidth="1"/>
  </cols>
  <sheetData>
    <row r="1" spans="1:17" x14ac:dyDescent="0.3">
      <c r="A1" s="4" t="s">
        <v>28</v>
      </c>
      <c r="B1" s="4"/>
      <c r="C1" s="4"/>
      <c r="D1" s="52"/>
      <c r="F1" s="52"/>
      <c r="I1" s="82"/>
      <c r="J1" s="82"/>
      <c r="K1" s="82"/>
      <c r="L1" s="82"/>
      <c r="M1" s="82"/>
    </row>
    <row r="2" spans="1:17" x14ac:dyDescent="0.3">
      <c r="A2" s="4" t="s">
        <v>0</v>
      </c>
      <c r="B2" s="4" t="s">
        <v>5</v>
      </c>
      <c r="C2" s="17" t="s">
        <v>29</v>
      </c>
      <c r="D2" s="52" t="s">
        <v>50</v>
      </c>
      <c r="E2" t="s">
        <v>121</v>
      </c>
      <c r="F2" s="52" t="s">
        <v>33</v>
      </c>
      <c r="I2" s="82" t="s">
        <v>124</v>
      </c>
      <c r="J2" s="82" t="str">
        <f>"1..5"</f>
        <v>1..5</v>
      </c>
      <c r="K2" s="82" t="s">
        <v>122</v>
      </c>
      <c r="L2" s="82" t="s">
        <v>123</v>
      </c>
      <c r="M2" s="82" t="str">
        <f>"&gt;15"</f>
        <v>&gt;15</v>
      </c>
      <c r="O2" s="18" t="s">
        <v>52</v>
      </c>
      <c r="P2" s="77"/>
      <c r="Q2" s="18"/>
    </row>
    <row r="3" spans="1:17" x14ac:dyDescent="0.3">
      <c r="A3" s="11">
        <f>Tabel4[[#This Row],[Kolom1]]</f>
        <v>1</v>
      </c>
      <c r="B3" s="20" t="str">
        <f>Tabel4[[#This Row],[Kolom2]]</f>
        <v>Crazy Crows</v>
      </c>
      <c r="C3" s="62">
        <v>1650</v>
      </c>
      <c r="D3" s="48" t="str">
        <f t="shared" ref="D3:D14" si="0">IF(C3="","",LEFT(C3,LEN(C3)-2)&amp;":"&amp;RIGHT(C3,2))</f>
        <v>16:50</v>
      </c>
      <c r="E3" s="48">
        <f t="shared" ref="E3:E14" si="1">SUM(J3:M3)</f>
        <v>0</v>
      </c>
      <c r="F3" s="76">
        <f>($P$6-$P$4)*24*60+(IF(C3&gt;$P$5,0,Table17[[#This Row],[Time]]-$P$6)*24*60)+Table17[[#This Row],[Straftijd]]</f>
        <v>409.99999999999989</v>
      </c>
      <c r="I3" s="71">
        <f>IF((Table17[[#This Row],[Finishtijd]]-$P$5)&lt;0,0,(Table17[[#This Row],[Finishtijd]]-$P$5))</f>
        <v>0</v>
      </c>
      <c r="J3" s="48">
        <f>MIN(MAX($I3,0),5)*5</f>
        <v>0</v>
      </c>
      <c r="K3" s="48">
        <f>MIN(MAX($I3-5,0),5)*10</f>
        <v>0</v>
      </c>
      <c r="L3" s="48">
        <f>MIN(MAX($I3-10,0),5)*15</f>
        <v>0</v>
      </c>
      <c r="M3" s="48">
        <f>IF(I3&gt;15,I3*420,)</f>
        <v>0</v>
      </c>
      <c r="P3" s="71"/>
    </row>
    <row r="4" spans="1:17" x14ac:dyDescent="0.3">
      <c r="A4">
        <f>Tabel4[[#This Row],[Kolom1]]</f>
        <v>2</v>
      </c>
      <c r="B4" s="20" t="str">
        <f>Tabel4[[#This Row],[Kolom2]]</f>
        <v>Tukker trail blazers</v>
      </c>
      <c r="C4" s="62">
        <v>1648</v>
      </c>
      <c r="D4" s="48" t="str">
        <f t="shared" si="0"/>
        <v>16:48</v>
      </c>
      <c r="E4" s="48">
        <f t="shared" si="1"/>
        <v>0</v>
      </c>
      <c r="F4" s="76">
        <f>($P$6-$P$4)*24*60+(IF(C4&gt;$P$5,0,Table17[[#This Row],[Time]]-$P$6)*24*60)+Table17[[#This Row],[Straftijd]]</f>
        <v>407.99999999999989</v>
      </c>
      <c r="I4" s="71">
        <f>IF((Table17[[#This Row],[Finishtijd]]-$P$5)&lt;0,0,(Table17[[#This Row],[Finishtijd]]-$P$5))</f>
        <v>0</v>
      </c>
      <c r="J4" s="48">
        <f t="shared" ref="J4:J14" si="2">MIN(MAX($I4,0),5)*5</f>
        <v>0</v>
      </c>
      <c r="K4" s="48">
        <f t="shared" ref="K4:K14" si="3">MIN(MAX($I4-5,0),5)*10</f>
        <v>0</v>
      </c>
      <c r="L4" s="48">
        <f t="shared" ref="L4:L14" si="4">MIN(MAX($I4-10,0),5)*15</f>
        <v>0</v>
      </c>
      <c r="M4" s="48">
        <f t="shared" ref="M4:M14" si="5">IF(I4&gt;15,I4*420,)</f>
        <v>0</v>
      </c>
      <c r="O4" s="23" t="s">
        <v>54</v>
      </c>
      <c r="P4" s="78">
        <v>0.41666666666666669</v>
      </c>
      <c r="Q4" s="24"/>
    </row>
    <row r="5" spans="1:17" x14ac:dyDescent="0.3">
      <c r="A5" s="11">
        <f>Tabel4[[#This Row],[Kolom1]]</f>
        <v>3</v>
      </c>
      <c r="B5" s="20" t="str">
        <f>Tabel4[[#This Row],[Kolom2]]</f>
        <v>Wegkwijters</v>
      </c>
      <c r="C5" s="62">
        <v>1653</v>
      </c>
      <c r="D5" s="80" t="str">
        <f t="shared" si="0"/>
        <v>16:53</v>
      </c>
      <c r="E5" s="48">
        <f t="shared" si="1"/>
        <v>0</v>
      </c>
      <c r="F5" s="76">
        <f>($P$6-$P$4)*24*60+(IF(C5&gt;$P$5,0,Table17[[#This Row],[Time]]-$P$6)*24*60)+Table17[[#This Row],[Straftijd]]</f>
        <v>413</v>
      </c>
      <c r="I5" s="81">
        <f>IF((Table17[[#This Row],[Finishtijd]]-$P$5)&lt;0,0,(Table17[[#This Row],[Finishtijd]]-$P$5))</f>
        <v>0</v>
      </c>
      <c r="J5" s="48">
        <f t="shared" si="2"/>
        <v>0</v>
      </c>
      <c r="K5" s="48">
        <f t="shared" si="3"/>
        <v>0</v>
      </c>
      <c r="L5" s="48">
        <f t="shared" si="4"/>
        <v>0</v>
      </c>
      <c r="M5" s="48">
        <f t="shared" si="5"/>
        <v>0</v>
      </c>
      <c r="O5" s="8" t="s">
        <v>31</v>
      </c>
      <c r="P5" s="71">
        <v>1700</v>
      </c>
      <c r="Q5" s="35"/>
    </row>
    <row r="6" spans="1:17" x14ac:dyDescent="0.3">
      <c r="A6">
        <f>Tabel4[[#This Row],[Kolom1]]</f>
        <v>4</v>
      </c>
      <c r="B6" s="20" t="str">
        <f>Tabel4[[#This Row],[Kolom2]]</f>
        <v>PathFinders</v>
      </c>
      <c r="C6" s="62">
        <v>1658</v>
      </c>
      <c r="D6" s="48" t="str">
        <f t="shared" si="0"/>
        <v>16:58</v>
      </c>
      <c r="E6" s="48">
        <f t="shared" si="1"/>
        <v>0</v>
      </c>
      <c r="F6" s="76">
        <f>($P$6-$P$4)*24*60+(IF(C6&gt;$P$5,0,Table17[[#This Row],[Time]]-$P$6)*24*60)+Table17[[#This Row],[Straftijd]]</f>
        <v>418</v>
      </c>
      <c r="I6" s="71">
        <f>IF((Table17[[#This Row],[Finishtijd]]-$P$5)&lt;0,0,(Table17[[#This Row],[Finishtijd]]-$P$5))</f>
        <v>0</v>
      </c>
      <c r="J6" s="48">
        <f t="shared" si="2"/>
        <v>0</v>
      </c>
      <c r="K6" s="48">
        <f t="shared" si="3"/>
        <v>0</v>
      </c>
      <c r="L6" s="48">
        <f t="shared" si="4"/>
        <v>0</v>
      </c>
      <c r="M6" s="48">
        <f t="shared" si="5"/>
        <v>0</v>
      </c>
      <c r="O6" s="8" t="s">
        <v>31</v>
      </c>
      <c r="P6" s="74">
        <v>0.70833333333333337</v>
      </c>
      <c r="Q6" s="27"/>
    </row>
    <row r="7" spans="1:17" x14ac:dyDescent="0.3">
      <c r="A7" s="11">
        <f>Tabel4[[#This Row],[Kolom1]]</f>
        <v>5</v>
      </c>
      <c r="B7" s="20" t="str">
        <f>Tabel4[[#This Row],[Kolom2]]</f>
        <v>BlueBear</v>
      </c>
      <c r="C7" s="62">
        <v>1700</v>
      </c>
      <c r="D7" s="80" t="str">
        <f t="shared" si="0"/>
        <v>17:00</v>
      </c>
      <c r="E7" s="48">
        <f t="shared" si="1"/>
        <v>0</v>
      </c>
      <c r="F7" s="76">
        <f>($P$6-$P$4)*24*60+(IF(C7&gt;$P$5,0,Table17[[#This Row],[Time]]-$P$6)*24*60)+Table17[[#This Row],[Straftijd]]</f>
        <v>420</v>
      </c>
      <c r="I7" s="81">
        <f>IF((Table17[[#This Row],[Finishtijd]]-$P$5)&lt;0,0,(Table17[[#This Row],[Finishtijd]]-$P$5))</f>
        <v>0</v>
      </c>
      <c r="J7" s="48">
        <f t="shared" si="2"/>
        <v>0</v>
      </c>
      <c r="K7" s="48">
        <f t="shared" si="3"/>
        <v>0</v>
      </c>
      <c r="L7" s="48">
        <f t="shared" si="4"/>
        <v>0</v>
      </c>
      <c r="M7" s="48">
        <f t="shared" si="5"/>
        <v>0</v>
      </c>
      <c r="O7" s="25"/>
      <c r="P7" s="79"/>
      <c r="Q7" s="26"/>
    </row>
    <row r="8" spans="1:17" x14ac:dyDescent="0.3">
      <c r="A8">
        <f>Tabel4[[#This Row],[Kolom1]]</f>
        <v>6</v>
      </c>
      <c r="B8" s="20" t="str">
        <f>Tabel4[[#This Row],[Kolom2]]</f>
        <v>Dutchables mixed</v>
      </c>
      <c r="C8" s="62">
        <v>1653</v>
      </c>
      <c r="D8" s="48" t="str">
        <f t="shared" si="0"/>
        <v>16:53</v>
      </c>
      <c r="E8" s="48">
        <f t="shared" si="1"/>
        <v>0</v>
      </c>
      <c r="F8" s="76">
        <f>($P$6-$P$4)*24*60+(IF(C8&gt;$P$5,0,Table17[[#This Row],[Time]]-$P$6)*24*60)+Table17[[#This Row],[Straftijd]]</f>
        <v>413</v>
      </c>
      <c r="I8" s="71">
        <f>IF((Table17[[#This Row],[Finishtijd]]-$P$5)&lt;0,0,(Table17[[#This Row],[Finishtijd]]-$P$5))</f>
        <v>0</v>
      </c>
      <c r="J8" s="48">
        <f t="shared" si="2"/>
        <v>0</v>
      </c>
      <c r="K8" s="48">
        <f t="shared" si="3"/>
        <v>0</v>
      </c>
      <c r="L8" s="48">
        <f t="shared" si="4"/>
        <v>0</v>
      </c>
      <c r="M8" s="48">
        <f t="shared" si="5"/>
        <v>0</v>
      </c>
    </row>
    <row r="9" spans="1:17" x14ac:dyDescent="0.3">
      <c r="A9">
        <f>Tabel4[[#This Row],[Kolom1]]</f>
        <v>7</v>
      </c>
      <c r="B9" t="str">
        <f>Tabel4[[#This Row],[Kolom2]]</f>
        <v>Two Thirds the A Team</v>
      </c>
      <c r="C9" s="62">
        <v>1655</v>
      </c>
      <c r="D9" s="48" t="str">
        <f t="shared" si="0"/>
        <v>16:55</v>
      </c>
      <c r="E9" s="48">
        <f t="shared" si="1"/>
        <v>0</v>
      </c>
      <c r="F9" s="76">
        <f>($P$6-$P$4)*24*60+(IF(C9&gt;$P$5,0,Table17[[#This Row],[Time]]-$P$6)*24*60)+Table17[[#This Row],[Straftijd]]</f>
        <v>415</v>
      </c>
      <c r="I9" s="71">
        <f>IF((Table17[[#This Row],[Finishtijd]]-$P$5)&lt;0,0,(Table17[[#This Row],[Finishtijd]]-$P$5))</f>
        <v>0</v>
      </c>
      <c r="J9" s="48">
        <f t="shared" si="2"/>
        <v>0</v>
      </c>
      <c r="K9" s="48">
        <f t="shared" si="3"/>
        <v>0</v>
      </c>
      <c r="L9" s="48">
        <f t="shared" si="4"/>
        <v>0</v>
      </c>
      <c r="M9" s="48">
        <f t="shared" si="5"/>
        <v>0</v>
      </c>
    </row>
    <row r="10" spans="1:17" x14ac:dyDescent="0.3">
      <c r="A10">
        <f>Tabel4[[#This Row],[Kolom1]]</f>
        <v>8</v>
      </c>
      <c r="B10" t="str">
        <f>Tabel4[[#This Row],[Kolom2]]</f>
        <v>Waar heen, Waar voor?</v>
      </c>
      <c r="C10" s="62">
        <v>1709</v>
      </c>
      <c r="D10" s="48" t="str">
        <f t="shared" si="0"/>
        <v>17:09</v>
      </c>
      <c r="E10" s="48">
        <f t="shared" si="1"/>
        <v>65</v>
      </c>
      <c r="F10" s="76">
        <f>($P$6-$P$4)*24*60+(IF(C10&gt;$P$5,0,Table17[[#This Row],[Time]]-$P$6)*24*60)+Table17[[#This Row],[Straftijd]]</f>
        <v>485</v>
      </c>
      <c r="I10" s="71">
        <f>IF((Table17[[#This Row],[Finishtijd]]-$P$5)&lt;0,0,(Table17[[#This Row],[Finishtijd]]-$P$5))</f>
        <v>9</v>
      </c>
      <c r="J10" s="48">
        <f t="shared" si="2"/>
        <v>25</v>
      </c>
      <c r="K10" s="48">
        <f t="shared" si="3"/>
        <v>40</v>
      </c>
      <c r="L10" s="48">
        <f t="shared" si="4"/>
        <v>0</v>
      </c>
      <c r="M10" s="48">
        <f t="shared" si="5"/>
        <v>0</v>
      </c>
    </row>
    <row r="11" spans="1:17" x14ac:dyDescent="0.3">
      <c r="A11">
        <f>Tabel4[[#This Row],[Kolom1]]</f>
        <v>9</v>
      </c>
      <c r="B11" t="str">
        <f>Tabel4[[#This Row],[Kolom2]]</f>
        <v>tOLtaros</v>
      </c>
      <c r="C11" s="62">
        <v>1657</v>
      </c>
      <c r="D11" s="48" t="str">
        <f t="shared" si="0"/>
        <v>16:57</v>
      </c>
      <c r="E11" s="48">
        <f t="shared" si="1"/>
        <v>0</v>
      </c>
      <c r="F11" s="76">
        <f>($P$6-$P$4)*24*60+(IF(C11&gt;$P$5,0,Table17[[#This Row],[Time]]-$P$6)*24*60)+Table17[[#This Row],[Straftijd]]</f>
        <v>417</v>
      </c>
      <c r="I11" s="71">
        <f>IF((Table17[[#This Row],[Finishtijd]]-$P$5)&lt;0,0,(Table17[[#This Row],[Finishtijd]]-$P$5))</f>
        <v>0</v>
      </c>
      <c r="J11" s="48">
        <f t="shared" si="2"/>
        <v>0</v>
      </c>
      <c r="K11" s="48">
        <f t="shared" si="3"/>
        <v>0</v>
      </c>
      <c r="L11" s="48">
        <f t="shared" si="4"/>
        <v>0</v>
      </c>
      <c r="M11" s="48">
        <f t="shared" si="5"/>
        <v>0</v>
      </c>
    </row>
    <row r="12" spans="1:17" x14ac:dyDescent="0.3">
      <c r="A12">
        <f>Tabel4[[#This Row],[Kolom1]]</f>
        <v>10</v>
      </c>
      <c r="B12" t="str">
        <f>Tabel4[[#This Row],[Kolom2]]</f>
        <v>Dolle Merels</v>
      </c>
      <c r="C12" s="62">
        <v>1701</v>
      </c>
      <c r="D12" s="48" t="str">
        <f t="shared" si="0"/>
        <v>17:01</v>
      </c>
      <c r="E12" s="48">
        <f t="shared" si="1"/>
        <v>5</v>
      </c>
      <c r="F12" s="76">
        <f>($P$6-$P$4)*24*60+(IF(C12&gt;$P$5,0,Table17[[#This Row],[Time]]-$P$6)*24*60)+Table17[[#This Row],[Straftijd]]</f>
        <v>425</v>
      </c>
      <c r="I12" s="71">
        <f>IF((Table17[[#This Row],[Finishtijd]]-$P$5)&lt;0,0,(Table17[[#This Row],[Finishtijd]]-$P$5))</f>
        <v>1</v>
      </c>
      <c r="J12" s="48">
        <f t="shared" si="2"/>
        <v>5</v>
      </c>
      <c r="K12" s="48">
        <f t="shared" si="3"/>
        <v>0</v>
      </c>
      <c r="L12" s="48">
        <f t="shared" si="4"/>
        <v>0</v>
      </c>
      <c r="M12" s="48">
        <f t="shared" si="5"/>
        <v>0</v>
      </c>
    </row>
    <row r="13" spans="1:17" x14ac:dyDescent="0.3">
      <c r="A13">
        <f>Tabel4[[#This Row],[Kolom1]]</f>
        <v>11</v>
      </c>
      <c r="B13" t="str">
        <f>Tabel4[[#This Row],[Kolom2]]</f>
        <v>CaDo</v>
      </c>
      <c r="C13" s="62">
        <v>1653</v>
      </c>
      <c r="D13" s="48" t="str">
        <f t="shared" si="0"/>
        <v>16:53</v>
      </c>
      <c r="E13" s="48">
        <f t="shared" si="1"/>
        <v>0</v>
      </c>
      <c r="F13" s="76">
        <f>($P$6-$P$4)*24*60+(IF(C13&gt;$P$5,0,Table17[[#This Row],[Time]]-$P$6)*24*60)+Table17[[#This Row],[Straftijd]]</f>
        <v>413</v>
      </c>
      <c r="I13" s="71">
        <f>IF((Table17[[#This Row],[Finishtijd]]-$P$5)&lt;0,0,(Table17[[#This Row],[Finishtijd]]-$P$5))</f>
        <v>0</v>
      </c>
      <c r="J13" s="48">
        <f t="shared" si="2"/>
        <v>0</v>
      </c>
      <c r="K13" s="48">
        <f t="shared" si="3"/>
        <v>0</v>
      </c>
      <c r="L13" s="48">
        <f t="shared" si="4"/>
        <v>0</v>
      </c>
      <c r="M13" s="48">
        <f t="shared" si="5"/>
        <v>0</v>
      </c>
    </row>
    <row r="14" spans="1:17" x14ac:dyDescent="0.3">
      <c r="A14">
        <f>Tabel4[[#This Row],[Kolom1]]</f>
        <v>12</v>
      </c>
      <c r="B14" t="str">
        <f>Tabel4[[#This Row],[Kolom2]]</f>
        <v>Fit Ar team</v>
      </c>
      <c r="C14" s="62">
        <v>1658</v>
      </c>
      <c r="D14" s="48" t="str">
        <f t="shared" si="0"/>
        <v>16:58</v>
      </c>
      <c r="E14" s="48">
        <f t="shared" si="1"/>
        <v>0</v>
      </c>
      <c r="F14" s="76">
        <f>($P$6-$P$4)*24*60+(IF(C14&gt;$P$5,0,Table17[[#This Row],[Time]]-$P$6)*24*60)+Table17[[#This Row],[Straftijd]]</f>
        <v>418</v>
      </c>
      <c r="I14" s="71">
        <f>IF((Table17[[#This Row],[Finishtijd]]-$P$5)&lt;0,0,(Table17[[#This Row],[Finishtijd]]-$P$5))</f>
        <v>0</v>
      </c>
      <c r="J14" s="48">
        <f t="shared" si="2"/>
        <v>0</v>
      </c>
      <c r="K14" s="48">
        <f t="shared" si="3"/>
        <v>0</v>
      </c>
      <c r="L14" s="48">
        <f t="shared" si="4"/>
        <v>0</v>
      </c>
      <c r="M14" s="48">
        <f t="shared" si="5"/>
        <v>0</v>
      </c>
    </row>
  </sheetData>
  <protectedRanges>
    <protectedRange algorithmName="SHA-512" hashValue="CCw5d1PbAg+5GHcSVMKeQvL+nxoCoEJYACIqO5TSiJrKxTbdiHJzRng3Mk5WrOiv7KMEAdj1BuQY0FzZQBuHRw==" saltValue="j9aH9bdWstMiy6hMFwdshg==" spinCount="100000" sqref="C3:C14" name="Bereik1"/>
  </protectedRanges>
  <pageMargins left="0.7" right="0.7" top="0.75" bottom="0.75" header="0.3" footer="0.3"/>
  <pageSetup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0ce80e9c-661b-453a-b52e-c00e4f65cc34}" enabled="1" method="Standard" siteId="{bbc3bd55-2812-4652-96ae-ce7932a2e8b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12</vt:i4>
      </vt:variant>
    </vt:vector>
  </HeadingPairs>
  <TitlesOfParts>
    <vt:vector size="12" baseType="lpstr">
      <vt:lpstr>Welkom</vt:lpstr>
      <vt:lpstr>Teams</vt:lpstr>
      <vt:lpstr>Goed</vt:lpstr>
      <vt:lpstr>IN</vt:lpstr>
      <vt:lpstr>UIT</vt:lpstr>
      <vt:lpstr>Tijd1</vt:lpstr>
      <vt:lpstr>Tijd2</vt:lpstr>
      <vt:lpstr>Tijd3</vt:lpstr>
      <vt:lpstr>Finish</vt:lpstr>
      <vt:lpstr>Totaal</vt:lpstr>
      <vt:lpstr>Uitslag</vt:lpstr>
      <vt:lpstr>Statistiek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van Middendorp</dc:creator>
  <cp:lastModifiedBy>Werner de Baar</cp:lastModifiedBy>
  <cp:lastPrinted>2025-10-10T17:44:08Z</cp:lastPrinted>
  <dcterms:created xsi:type="dcterms:W3CDTF">2016-09-04T17:03:10Z</dcterms:created>
  <dcterms:modified xsi:type="dcterms:W3CDTF">2025-10-13T18:53:41Z</dcterms:modified>
</cp:coreProperties>
</file>